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7"/>
  <workbookPr defaultThemeVersion="166925"/>
  <mc:AlternateContent xmlns:mc="http://schemas.openxmlformats.org/markup-compatibility/2006">
    <mc:Choice Requires="x15">
      <x15ac:absPath xmlns:x15ac="http://schemas.microsoft.com/office/spreadsheetml/2010/11/ac" url="D:\Cloud\OneDrive\XC-Documents\IDPYBA\Teletrabajo\Reporte Teletrabajo\2022\11 Noviembre\Riesgos\2023\"/>
    </mc:Choice>
  </mc:AlternateContent>
  <xr:revisionPtr revIDLastSave="0" documentId="8_{02BAF31F-7724-4869-A36C-55D8EF3A7D03}" xr6:coauthVersionLast="47" xr6:coauthVersionMax="47" xr10:uidLastSave="{00000000-0000-0000-0000-000000000000}"/>
  <bookViews>
    <workbookView xWindow="-120" yWindow="-120" windowWidth="20730" windowHeight="11160" tabRatio="792" xr2:uid="{00000000-000D-0000-FFFF-FFFF00000000}"/>
  </bookViews>
  <sheets>
    <sheet name="RIESGOS DE GESTIÓN H1" sheetId="1" r:id="rId1"/>
    <sheet name="Listas" sheetId="3" r:id="rId2"/>
    <sheet name="Matriz" sheetId="5" state="hidden" r:id="rId3"/>
    <sheet name="FORMULACIÓN"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2" i="1" l="1"/>
  <c r="AB12" i="1"/>
  <c r="Z12" i="1"/>
  <c r="Y12" i="1"/>
  <c r="S12" i="1"/>
  <c r="T12" i="1" s="1"/>
  <c r="R12" i="1"/>
  <c r="Q12" i="1"/>
  <c r="L12" i="1"/>
  <c r="M12" i="1" s="1"/>
  <c r="AE12" i="1" l="1"/>
  <c r="U12" i="1"/>
  <c r="AN12" i="1" s="1"/>
  <c r="AM12" i="1" s="1"/>
  <c r="AI12" i="1"/>
  <c r="AK12" i="1" s="1"/>
  <c r="AL12" i="1" s="1"/>
  <c r="N12" i="1"/>
  <c r="AL8" i="1"/>
  <c r="AD8" i="1"/>
  <c r="AB8" i="1"/>
  <c r="Z8" i="1"/>
  <c r="Y8" i="1"/>
  <c r="V8" i="1"/>
  <c r="R8" i="1"/>
  <c r="AD7" i="1"/>
  <c r="AB7" i="1"/>
  <c r="Z7" i="1"/>
  <c r="Y7" i="1"/>
  <c r="S7" i="1"/>
  <c r="T7" i="1" s="1"/>
  <c r="R7" i="1"/>
  <c r="Q7" i="1"/>
  <c r="L7" i="1"/>
  <c r="M7" i="1" s="1"/>
  <c r="N7" i="1" s="1"/>
  <c r="AD11" i="1"/>
  <c r="AB11" i="1"/>
  <c r="Z11" i="1"/>
  <c r="Y11" i="1"/>
  <c r="T11" i="1"/>
  <c r="R11" i="1"/>
  <c r="AD10" i="1"/>
  <c r="AB10" i="1"/>
  <c r="Z10" i="1"/>
  <c r="Y10" i="1"/>
  <c r="T10" i="1"/>
  <c r="R10" i="1"/>
  <c r="AD9" i="1"/>
  <c r="AB9" i="1"/>
  <c r="Z9" i="1"/>
  <c r="Y9" i="1"/>
  <c r="S9" i="1"/>
  <c r="T9" i="1" s="1"/>
  <c r="R9" i="1"/>
  <c r="Q9" i="1"/>
  <c r="L9" i="1"/>
  <c r="M9" i="1" s="1"/>
  <c r="AD26" i="1"/>
  <c r="AB26" i="1"/>
  <c r="Z26" i="1"/>
  <c r="Y26" i="1"/>
  <c r="S26" i="1"/>
  <c r="T26" i="1" s="1"/>
  <c r="R26" i="1"/>
  <c r="Q26" i="1"/>
  <c r="L26" i="1"/>
  <c r="M26" i="1" s="1"/>
  <c r="AO18" i="1"/>
  <c r="AP18" i="1" s="1"/>
  <c r="Y17" i="1"/>
  <c r="Z17" i="1"/>
  <c r="Y18" i="1"/>
  <c r="Z18" i="1"/>
  <c r="Y19" i="1"/>
  <c r="Z19" i="1"/>
  <c r="Y20" i="1"/>
  <c r="Z20" i="1"/>
  <c r="V12" i="1" l="1"/>
  <c r="W12" i="1" s="1"/>
  <c r="AJ12" i="1"/>
  <c r="AQ12" i="1"/>
  <c r="AE10" i="1"/>
  <c r="U7" i="1"/>
  <c r="AN7" i="1" s="1"/>
  <c r="AM7" i="1" s="1"/>
  <c r="AE8" i="1"/>
  <c r="AE7" i="1"/>
  <c r="AI7" i="1" s="1"/>
  <c r="AE9" i="1"/>
  <c r="AI9" i="1" s="1"/>
  <c r="AE11" i="1"/>
  <c r="N9" i="1"/>
  <c r="U9" i="1"/>
  <c r="U26" i="1"/>
  <c r="AN26" i="1" s="1"/>
  <c r="AM26" i="1" s="1"/>
  <c r="AE26" i="1"/>
  <c r="N26" i="1"/>
  <c r="Y23" i="1"/>
  <c r="Z23" i="1"/>
  <c r="Y24" i="1"/>
  <c r="Z24" i="1"/>
  <c r="AD16" i="1"/>
  <c r="AD17" i="1"/>
  <c r="AD18" i="1"/>
  <c r="AD19" i="1"/>
  <c r="AD20" i="1"/>
  <c r="AD21" i="1"/>
  <c r="AD31" i="1"/>
  <c r="AD22" i="1"/>
  <c r="AD23" i="1"/>
  <c r="AD24" i="1"/>
  <c r="AD25" i="1"/>
  <c r="AD27" i="1"/>
  <c r="AD28" i="1"/>
  <c r="AD29" i="1"/>
  <c r="AD30" i="1"/>
  <c r="AB30" i="1"/>
  <c r="AB16" i="1"/>
  <c r="AB17" i="1"/>
  <c r="AB18" i="1"/>
  <c r="AB19" i="1"/>
  <c r="AB20" i="1"/>
  <c r="AB21" i="1"/>
  <c r="AB31" i="1"/>
  <c r="AE31" i="1" s="1"/>
  <c r="AB22" i="1"/>
  <c r="AB23" i="1"/>
  <c r="AB24" i="1"/>
  <c r="AB25" i="1"/>
  <c r="AB27" i="1"/>
  <c r="AB28" i="1"/>
  <c r="AB29" i="1"/>
  <c r="AD13" i="1"/>
  <c r="AD15" i="1"/>
  <c r="AD14" i="1"/>
  <c r="AB14" i="1"/>
  <c r="AB15" i="1"/>
  <c r="AI11" i="1" l="1"/>
  <c r="AN9" i="1" s="1"/>
  <c r="AO9" i="1" s="1"/>
  <c r="AP9" i="1" s="1"/>
  <c r="AM9" i="1" s="1"/>
  <c r="AI10" i="1"/>
  <c r="AK9" i="1" s="1"/>
  <c r="AJ9" i="1" s="1"/>
  <c r="AI8" i="1"/>
  <c r="AK7" i="1" s="1"/>
  <c r="AL7" i="1" s="1"/>
  <c r="V7" i="1"/>
  <c r="W7" i="1" s="1"/>
  <c r="V9" i="1"/>
  <c r="W9" i="1" s="1"/>
  <c r="V26" i="1"/>
  <c r="W26" i="1" s="1"/>
  <c r="Y29" i="1"/>
  <c r="Z29" i="1"/>
  <c r="AE30" i="1"/>
  <c r="AE29" i="1"/>
  <c r="T29" i="1"/>
  <c r="R29" i="1"/>
  <c r="AE28" i="1"/>
  <c r="Z28" i="1"/>
  <c r="Y28" i="1"/>
  <c r="S28" i="1"/>
  <c r="T28" i="1" s="1"/>
  <c r="R28" i="1"/>
  <c r="Q28" i="1"/>
  <c r="L28" i="1"/>
  <c r="M28" i="1" s="1"/>
  <c r="Y14" i="1"/>
  <c r="Z14" i="1"/>
  <c r="Y15" i="1"/>
  <c r="Z15" i="1"/>
  <c r="AE27" i="1"/>
  <c r="Z27" i="1"/>
  <c r="Y27" i="1"/>
  <c r="R27" i="1"/>
  <c r="Z25" i="1"/>
  <c r="Y25" i="1"/>
  <c r="S25" i="1"/>
  <c r="T25" i="1" s="1"/>
  <c r="R25" i="1"/>
  <c r="Q25" i="1"/>
  <c r="L25" i="1"/>
  <c r="M25" i="1" s="1"/>
  <c r="AE24" i="1"/>
  <c r="AI24" i="1" s="1"/>
  <c r="AN22" i="1" s="1"/>
  <c r="AO22" i="1" s="1"/>
  <c r="AP22" i="1" s="1"/>
  <c r="AE23" i="1"/>
  <c r="T23" i="1"/>
  <c r="R23" i="1"/>
  <c r="AE22" i="1"/>
  <c r="Z22" i="1"/>
  <c r="Y22" i="1"/>
  <c r="S22" i="1"/>
  <c r="T22" i="1" s="1"/>
  <c r="R22" i="1"/>
  <c r="Q22" i="1"/>
  <c r="L22" i="1"/>
  <c r="M22" i="1" s="1"/>
  <c r="AI26" i="1" s="1"/>
  <c r="AI27" i="1" s="1"/>
  <c r="AK26" i="1" s="1"/>
  <c r="AJ26" i="1" s="1"/>
  <c r="AE14" i="1"/>
  <c r="AE15" i="1"/>
  <c r="AE17" i="1"/>
  <c r="AE18" i="1"/>
  <c r="AE19" i="1"/>
  <c r="AE20" i="1"/>
  <c r="T20" i="1"/>
  <c r="R20" i="1"/>
  <c r="T17" i="1"/>
  <c r="R17" i="1"/>
  <c r="AE16" i="1"/>
  <c r="Z16" i="1"/>
  <c r="Y16" i="1"/>
  <c r="S16" i="1"/>
  <c r="T16" i="1" s="1"/>
  <c r="R16" i="1"/>
  <c r="Q16" i="1"/>
  <c r="L16" i="1"/>
  <c r="M16" i="1" s="1"/>
  <c r="AQ7" i="1" l="1"/>
  <c r="AJ7" i="1"/>
  <c r="AL9" i="1"/>
  <c r="AQ9" i="1"/>
  <c r="AI16" i="1"/>
  <c r="AI17" i="1" s="1"/>
  <c r="AI18" i="1" s="1"/>
  <c r="AI19" i="1" s="1"/>
  <c r="AK16" i="1" s="1"/>
  <c r="AQ16" i="1" s="1"/>
  <c r="AI23" i="1"/>
  <c r="AK22" i="1" s="1"/>
  <c r="AQ22" i="1" s="1"/>
  <c r="U28" i="1"/>
  <c r="V28" i="1" s="1"/>
  <c r="AI22" i="1"/>
  <c r="AM22" i="1"/>
  <c r="U25" i="1"/>
  <c r="AN25" i="1" s="1"/>
  <c r="AM25" i="1" s="1"/>
  <c r="AE25" i="1"/>
  <c r="AI25" i="1" s="1"/>
  <c r="AK25" i="1" s="1"/>
  <c r="AI28" i="1"/>
  <c r="AK28" i="1" s="1"/>
  <c r="N28" i="1"/>
  <c r="U22" i="1"/>
  <c r="N25" i="1"/>
  <c r="N22" i="1"/>
  <c r="U16" i="1"/>
  <c r="N16" i="1"/>
  <c r="AN28" i="1" l="1"/>
  <c r="AM28" i="1" s="1"/>
  <c r="AL26" i="1"/>
  <c r="AQ26" i="1"/>
  <c r="AI20" i="1"/>
  <c r="AN16" i="1" s="1"/>
  <c r="AM16" i="1" s="1"/>
  <c r="V25" i="1"/>
  <c r="W25" i="1" s="1"/>
  <c r="V22" i="1"/>
  <c r="W22" i="1" s="1"/>
  <c r="V27" i="1"/>
  <c r="W28" i="1"/>
  <c r="AJ28" i="1"/>
  <c r="AL28" i="1"/>
  <c r="V16" i="1"/>
  <c r="W16" i="1" s="1"/>
  <c r="AL27" i="1"/>
  <c r="AQ25" i="1"/>
  <c r="AL25" i="1"/>
  <c r="AJ25" i="1"/>
  <c r="AJ22" i="1"/>
  <c r="AL22" i="1"/>
  <c r="AJ16" i="1"/>
  <c r="AL16" i="1"/>
  <c r="AQ28" i="1" l="1"/>
  <c r="AB13" i="1"/>
  <c r="S31" i="1"/>
  <c r="S21" i="1"/>
  <c r="S13" i="1"/>
  <c r="Q31" i="1"/>
  <c r="Q21" i="1"/>
  <c r="Z21" i="1" l="1"/>
  <c r="Z31" i="1"/>
  <c r="Z13" i="1"/>
  <c r="Y21" i="1"/>
  <c r="Y31" i="1"/>
  <c r="Y13" i="1"/>
  <c r="T13" i="1"/>
  <c r="T14" i="1"/>
  <c r="T15" i="1"/>
  <c r="R21" i="1"/>
  <c r="Q13" i="1"/>
  <c r="R13" i="1" s="1"/>
  <c r="T21" i="1"/>
  <c r="T31" i="1"/>
  <c r="AE21" i="1"/>
  <c r="R15" i="1"/>
  <c r="R31" i="1"/>
  <c r="L21" i="1"/>
  <c r="M21" i="1" s="1"/>
  <c r="L31" i="1"/>
  <c r="M31" i="1" s="1"/>
  <c r="AI31" i="1" s="1"/>
  <c r="R14" i="1"/>
  <c r="L13" i="1"/>
  <c r="M13" i="1" s="1"/>
  <c r="AI21" i="1" l="1"/>
  <c r="AK21" i="1" s="1"/>
  <c r="N31" i="1"/>
  <c r="N21" i="1"/>
  <c r="N13" i="1"/>
  <c r="AK31" i="1"/>
  <c r="AJ31" i="1" s="1"/>
  <c r="AE13" i="1"/>
  <c r="AI13" i="1" s="1"/>
  <c r="AI14" i="1" s="1"/>
  <c r="AK13" i="1" s="1"/>
  <c r="U13" i="1"/>
  <c r="AI15" i="1" s="1"/>
  <c r="AN13" i="1" s="1"/>
  <c r="AO13" i="1" s="1"/>
  <c r="AP13" i="1" s="1"/>
  <c r="U31" i="1"/>
  <c r="U21" i="1"/>
  <c r="AQ13" i="1" l="1"/>
  <c r="AJ13" i="1"/>
  <c r="AL31" i="1"/>
  <c r="V21" i="1"/>
  <c r="W21" i="1" s="1"/>
  <c r="AN21" i="1"/>
  <c r="AM21" i="1" s="1"/>
  <c r="V31" i="1"/>
  <c r="W31" i="1" s="1"/>
  <c r="AN31" i="1"/>
  <c r="AM31" i="1" s="1"/>
  <c r="AJ21" i="1"/>
  <c r="AL21" i="1"/>
  <c r="V13" i="1"/>
  <c r="W13" i="1" s="1"/>
  <c r="AQ21" i="1" l="1"/>
  <c r="AL13" i="1"/>
  <c r="AQ31" i="1"/>
  <c r="AM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tc={EE5AAC7C-3DE7-465B-B616-37A3B64AB5B0}</author>
    <author>tc={987E52F0-072C-4774-81C7-EF29CA1343E4}</author>
    <author>tc={3EF31F56-DA4E-4027-BEDA-56D4070A0524}</author>
    <author>tc={BC458EBD-3668-4645-9B1D-86A8E352AF64}</author>
    <author>tc={25ACF881-2C52-4E82-9094-ABE995306D36}</author>
    <author>tc={E710B3B6-9467-4DF8-9F5A-5C9BB5EBE8FA}</author>
    <author>tc={1F5CBD9D-8BDB-48D5-969C-7650F6CCB99A}</author>
    <author>tc={0D930A2E-644F-4A71-B90A-EAB069C2125B}</author>
    <author>tc={530330CE-8652-4B1B-B6BB-D8DDC94246CA}</author>
    <author>tc={B200813B-2D5A-47BD-B5EB-FF6EEF328DE4}</author>
    <author>tc={FD4A2DE0-7559-458C-8C3E-5A8AADB7BF13}</author>
    <author>tc={43BA5BE5-7A11-4F6D-8BDB-481E024263A0}</author>
    <author>tc={9CE3E0DD-4075-4363-B522-897E8269CB85}</author>
    <author>tc={5668217F-3939-427B-9951-ADE57A1F76CC}</author>
    <author>tc={C67F7551-913E-4F25-8B5C-820D68B45F4D}</author>
  </authors>
  <commentList>
    <comment ref="X5" authorId="0" shapeId="0" xr:uid="{EE5AAC7C-3DE7-465B-B616-37A3B64AB5B0}">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AI5" authorId="1" shapeId="0" xr:uid="{987E52F0-072C-4774-81C7-EF29CA1343E4}">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2" shapeId="0" xr:uid="{3EF31F56-DA4E-4027-BEDA-56D4070A0524}">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G6" authorId="3" shapeId="0" xr:uid="{BC458EBD-3668-4645-9B1D-86A8E352AF64}">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H6" authorId="4" shapeId="0" xr:uid="{25ACF881-2C52-4E82-9094-ABE995306D36}">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I6" authorId="5" shapeId="0" xr:uid="{E710B3B6-9467-4DF8-9F5A-5C9BB5EBE8FA}">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el cumplimiento del objetivo estratégico o del proceso.</t>
      </text>
    </comment>
    <comment ref="J6" authorId="6" shapeId="0" xr:uid="{1F5CBD9D-8BDB-48D5-969C-7650F6CCB99A}">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K6" authorId="7" shapeId="0" xr:uid="{0D930A2E-644F-4A71-B90A-EAB069C2125B}">
      <text>
        <t>[Threaded comment]
Your version of Excel allows you to read this threaded comment; however, any edits to it will get removed if the file is opened in a newer version of Excel. Learn more: https://go.microsoft.com/fwlink/?linkid=870924
Comment:
    Frecuencia en la que se realiza la actividad dada en cantidad de veces al año</t>
      </text>
    </comment>
    <comment ref="L6" authorId="8" shapeId="0" xr:uid="{530330CE-8652-4B1B-B6BB-D8DDC94246CA}">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Q6" authorId="9" shapeId="0" xr:uid="{B200813B-2D5A-47BD-B5EB-FF6EEF328DE4}">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S6" authorId="10" shapeId="0" xr:uid="{FD4A2DE0-7559-458C-8C3E-5A8AADB7BF13}">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AA6" authorId="11" shapeId="0" xr:uid="{43BA5BE5-7A11-4F6D-8BDB-481E024263A0}">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
      </text>
    </comment>
    <comment ref="AC6" authorId="12" shapeId="0" xr:uid="{9CE3E0DD-4075-4363-B522-897E8269CB85}">
      <text>
        <t>[Threaded comment]
Your version of Excel allows you to read this threaded comment; however, any edits to it will get removed if the file is opened in a newer version of Excel. Learn more: https://go.microsoft.com/fwlink/?linkid=870924
Comment:
    Automatico: Son actividades de procesamiento o validación de información que se ejecutan por un sistema y/o aplicativo de manera automática sin la intervención de personas para su realización
Manual: controles que son ejecutados por una persona, tiene implicito el error humano</t>
      </text>
    </comment>
    <comment ref="AF6" authorId="13" shapeId="0" xr:uid="{5668217F-3939-427B-9951-ADE57A1F76CC}">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4" shapeId="0" xr:uid="{C67F7551-913E-4F25-8B5C-820D68B45F4D}">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sharedStrings.xml><?xml version="1.0" encoding="utf-8"?>
<sst xmlns="http://schemas.openxmlformats.org/spreadsheetml/2006/main" count="722" uniqueCount="310">
  <si>
    <t>PROCESO DIRECCIONAMIENTO ESTRATÉGICO</t>
  </si>
  <si>
    <t>MAPA DE RIESGOS</t>
  </si>
  <si>
    <t>Código: PE01-PR03-F01</t>
  </si>
  <si>
    <t>Versión: 5.0</t>
  </si>
  <si>
    <t>ITEM</t>
  </si>
  <si>
    <t>PROCESO/AREA</t>
  </si>
  <si>
    <t>OBJETIVO ESTRATEGICO/ OBJETIVO DEL PROCESO</t>
  </si>
  <si>
    <t>ALCANCE</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</si>
  <si>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</si>
  <si>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</si>
  <si>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</si>
  <si>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</si>
  <si>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</si>
  <si>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</si>
  <si>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</si>
  <si>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</si>
  <si>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</si>
  <si>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</si>
  <si>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</si>
  <si>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</si>
  <si>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</si>
  <si>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</si>
  <si>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Tratamiento</t>
  </si>
  <si>
    <t>Impacto</t>
  </si>
  <si>
    <t>Causa Inmediata</t>
  </si>
  <si>
    <t>Causa Raiz</t>
  </si>
  <si>
    <t>Descripción del Riesgo</t>
  </si>
  <si>
    <t>Clasificación del riesgo</t>
  </si>
  <si>
    <t>Frecuencia</t>
  </si>
  <si>
    <t>Probabilidad Inherente</t>
  </si>
  <si>
    <t>Afectación Economica</t>
  </si>
  <si>
    <t>Reputacional</t>
  </si>
  <si>
    <t>Impacto Inherente a la Afectación Economica</t>
  </si>
  <si>
    <t>Impacto Inherente a la Afectación Reputacional</t>
  </si>
  <si>
    <t>Zona de Riesgo Inherente</t>
  </si>
  <si>
    <t>Probabilidad</t>
  </si>
  <si>
    <t>Tipo</t>
  </si>
  <si>
    <t>Implementacion</t>
  </si>
  <si>
    <t>Calificacion</t>
  </si>
  <si>
    <t>Documentación</t>
  </si>
  <si>
    <t>Evidencia</t>
  </si>
  <si>
    <t>Plan de Acción</t>
  </si>
  <si>
    <t>Responsable (Subdireccion u Oficina- Cargo)</t>
  </si>
  <si>
    <t>Fecha de Implementación</t>
  </si>
  <si>
    <t>Fecha de Seguimiento</t>
  </si>
  <si>
    <t>Estado</t>
  </si>
  <si>
    <t>Indicador Gestión del Riesgo</t>
  </si>
  <si>
    <t>AUTOCONTROL
(LIDER DEL PROCESO)</t>
  </si>
  <si>
    <t>Estado del Riesgo</t>
  </si>
  <si>
    <t>Valoración del Indicador de Gestion del riesgo</t>
  </si>
  <si>
    <t>MONITOREO
(OFICINA ASESORA DE PLANEACIÓN)</t>
  </si>
  <si>
    <t>SEGUIMIENTO
(CONTROL INTERNO)</t>
  </si>
  <si>
    <t>% AVANCE</t>
  </si>
  <si>
    <t xml:space="preserve">Vigente </t>
  </si>
  <si>
    <t>Salud Integral a la fauna/Subdireccion de atencion a la fauna</t>
  </si>
  <si>
    <r>
      <rPr>
        <b/>
        <sz val="11"/>
        <rFont val="Arial"/>
        <family val="2"/>
      </rPr>
      <t xml:space="preserve">Objetivo estratégico: </t>
    </r>
    <r>
      <rPr>
        <sz val="11"/>
        <rFont val="Arial"/>
        <family val="2"/>
      </rPr>
      <t xml:space="preserve">
Proteger la vida y ser garantes del trato digno hacia los animales, a través de acciones de protección y bienestar animal
</t>
    </r>
    <r>
      <rPr>
        <b/>
        <sz val="11"/>
        <rFont val="Arial"/>
        <family val="2"/>
      </rPr>
      <t>Objetivo del proceso:</t>
    </r>
    <r>
      <rPr>
        <sz val="11"/>
        <rFont val="Arial"/>
        <family val="2"/>
      </rPr>
      <t xml:space="preserve">
Prestar los servicios de atención en salud medico veterinarios a los animales identificados y registrados en el Instituto de Protección y Bienestar Animal reportados en el Distrito Capital con el fin de mejorar sus condiciones de salud y bienestar</t>
    </r>
  </si>
  <si>
    <t>El proceso inicia con el reporte o solicitud de atencion medica veterinaria y/o identificacion y termina con la devolucion del animal al tenedor, al lugar de origen o programa de adopciones</t>
  </si>
  <si>
    <t>Afectación reputacional y sanciones administrativas y disciplinarias</t>
  </si>
  <si>
    <t>Sanciones administrativas y disciplinarias por incumplimiento de términos de respuesta y perdida de confiranza en la gestion del area en respuestas a PQR</t>
  </si>
  <si>
    <t xml:space="preserve"> </t>
  </si>
  <si>
    <t>Posibilidad de afectación reputacional,  y sancionaes administrativas y disciplinarias por el  incumplimiento en la calidad y oportunidad de las  respuesta emitidas por la  Subdirección de Atención a la Fauna</t>
  </si>
  <si>
    <t xml:space="preserve">Ejecución y administración de procesos : Pérdidas derivadas de errores en la ejecución y administración de procesos. </t>
  </si>
  <si>
    <t>24 a 500 veces por año</t>
  </si>
  <si>
    <t>El riesgo afecta la imagen del Instituto con algunos usuarios de relevancia frente al logro de los objetivos</t>
  </si>
  <si>
    <t xml:space="preserve">Los apoyos administrativos a la subdireccion de Atencion a la fauna realizarán retroalimentación mensual a los equipos encargados de gestionar las PQRSD al interior de las dependencia a través de reuniones y socializaciones.
</t>
  </si>
  <si>
    <t>Preventivo</t>
  </si>
  <si>
    <t>Manual</t>
  </si>
  <si>
    <t>Documentado</t>
  </si>
  <si>
    <t>Continua</t>
  </si>
  <si>
    <t>Con registro</t>
  </si>
  <si>
    <t>Reducir: Despues de realizar un analisis y cosiderar que el nivel de riesgo es alto, se determina tratarlo mediante transferencia o mitigacion del mismo</t>
  </si>
  <si>
    <t>Retroalimentación mensual a los equipos  encargados de gestionar las PQRSD al interior de las dependencias a través de reuniones y socializaciones.</t>
  </si>
  <si>
    <t>Los apoyos administrativos a la subdireccion de Atencion a la fauna</t>
  </si>
  <si>
    <t>En curso</t>
  </si>
  <si>
    <t>Acta mensual de retroalimentacion a los equipos  encargados de gestionar las PQRSD al interior de las dependencias</t>
  </si>
  <si>
    <r>
      <rPr>
        <sz val="11"/>
        <color rgb="FF000000"/>
        <rFont val="Arial"/>
      </rPr>
      <t xml:space="preserve">Se realizaró socialización de procedimiento en el mes de marzo de 2024.
</t>
    </r>
    <r>
      <rPr>
        <b/>
        <sz val="11"/>
        <color rgb="FF000000"/>
        <rFont val="Arial"/>
      </rPr>
      <t>SOPORTE:</t>
    </r>
    <r>
      <rPr>
        <sz val="11"/>
        <color rgb="FF000000"/>
        <rFont val="Arial"/>
      </rPr>
      <t xml:space="preserve"> Pantallazos de reunión Microsoft TEAMS</t>
    </r>
  </si>
  <si>
    <t>Controlado</t>
  </si>
  <si>
    <t>De acuerdo a las evidencias cargadas se observa la socialización del procedimiento correspodiente al mes de marzo. Se recomienda revisar porque de acuerdo al indicador del riesgo se deben presentar la retroalimentación a los equipos encargados mensualmente, es decir, que faltaria los meses de enero, febrero y abril</t>
  </si>
  <si>
    <t>De acuerdo con las evidencias allegadas, se observaron pantallazos de reuniones realizadas por medio de la plataforma Teams en el mes de marzo 2024, sin embargo, en el indicador gestión del riesgo se describe que se realizara un acta mensual de dichas retroalimentaciones. Por lo tanto, se recomienda para próximos seguimientos desarrollar lo descrito en la matriz de manera mensual, asimismo, se sugiere diligenciar la causa raíz correspondiente y el Indicador de Gestión del riesgo</t>
  </si>
  <si>
    <t>Los apoyos administrativos a la subdireccion de Atencion a la fauna realizará y entregará seguimiento cuando se requiera a las áreas sobre el estado de las PQRSD, con el fin de alertar de manera preventiva y dar respuesta oportuna en términos de Ley.</t>
  </si>
  <si>
    <t>Detectivo</t>
  </si>
  <si>
    <t>Seguimiento cuando se requiera a las áreas sobre el estado de las PQRSD, con el fin de alertar de manera preventiva y dar respuesta oportuna en términos de Ley.</t>
  </si>
  <si>
    <t>Correos de seguimiento cuando se requiera a las áreas sobre el estado de las PQRSD</t>
  </si>
  <si>
    <r>
      <rPr>
        <sz val="11"/>
        <color rgb="FF000000"/>
        <rFont val="Arial"/>
      </rPr>
      <t xml:space="preserve">Se realizó seguimiento diario por Whatsapp a todos los programas en los cuales se envian alertas de manera preventiva con el fin de dar respuesta oportuna en los terminos legales. Adicionalmente semanalmente se enviaron correos electronicos a los programas con el fin de realizar seguimiento.
</t>
    </r>
    <r>
      <rPr>
        <b/>
        <sz val="11"/>
        <color rgb="FF000000"/>
        <rFont val="Arial"/>
      </rPr>
      <t>SOPORTES:</t>
    </r>
    <r>
      <rPr>
        <sz val="11"/>
        <color rgb="FF000000"/>
        <rFont val="Arial"/>
      </rPr>
      <t xml:space="preserve"> Carpetas de seguimiento meses de febrero, marzo y abril de 2024. (en el mes de enero no se contó con líder por demoras en la contratación)
</t>
    </r>
  </si>
  <si>
    <t>De acuerdo a las evidencias cargadas se encuentran las carpetas correspondientes a los meses de febrero, marzo y abril con los seguimientos diarios y semanales del estado de las PQRSD</t>
  </si>
  <si>
    <t>De acuerdo con las evidencias anexas, se identificó seguimiento al estado de las PQRSD recibidas durante el primer cuatrimestre de 2024. Se recomienda modificar en caso de considerarse necesario el indicador de gestión riesgo ya que señala “Correos de seguimiento cuando se requiera a las áreas sobre el estado de las PQRSD” ya que los seguimientos también se realizan vía WhatsApp.
Se sugiere diligenciar la causa raíz correspondiente y el Indicador de Gestión del riesgo</t>
  </si>
  <si>
    <t>Salud Integral a la Fauna/Subdireccion de Atencion a la Fauna -Brigadas Medicas Veterinarias</t>
  </si>
  <si>
    <r>
      <rPr>
        <b/>
        <sz val="11"/>
        <rFont val="Arial"/>
        <family val="2"/>
      </rPr>
      <t xml:space="preserve">Objetivo estratégico: </t>
    </r>
    <r>
      <rPr>
        <sz val="11"/>
        <rFont val="Arial"/>
        <family val="2"/>
      </rPr>
      <t xml:space="preserve">
Proteger la vida y ser garantes del trato digno hacia los animales, a través de acciones de protección y bienestar animal
</t>
    </r>
    <r>
      <rPr>
        <b/>
        <sz val="11"/>
        <rFont val="Arial"/>
        <family val="2"/>
      </rPr>
      <t>Objetivo del proceso:</t>
    </r>
    <r>
      <rPr>
        <sz val="11"/>
        <rFont val="Arial"/>
        <family val="2"/>
      </rPr>
      <t xml:space="preserve">
Prestar los servicios de atención en salud medico veterinarios a los animales identificados y registrados en el Instituto de Protección y Bienestar Animal reportados en el Distrito Capital con el fin de mejorar sus condiciones de salud y bienestar.</t>
    </r>
  </si>
  <si>
    <t>Afectación reputacional</t>
  </si>
  <si>
    <t>Perdida de la confianza en la gestion para el desarrollo de cada uno de los programas</t>
  </si>
  <si>
    <t>Incumplimiento de los pasos establecidos en en cada uno de los programas desarrollados por la subdirección de Atención a la Fauna</t>
  </si>
  <si>
    <t>Posibilidad de afectación  reputacional con perdida de confianza en la gestión del area por el  no cumplimiento de los procedimientos de los programas misionales de la Subdirección de Atención a la Fauna</t>
  </si>
  <si>
    <t>Usuarios, productos y prácticas: Fallas negligentes o involuntarias de las obligaciones frente a los usuarios y que impiden satisfacer una obligación profesional frente a éstos.</t>
  </si>
  <si>
    <t>3 a 24 veces por año</t>
  </si>
  <si>
    <t>Los apoyos administrativos a la subdirección de Atención a la fauna realizarán socialización  de los procedimientos de los programas misionales:
Brigadas médicas
Urgencias Veterinarias
Sinantropicos
Maltrato
Salud Integral UCA
Esterilizaciones</t>
  </si>
  <si>
    <t>Aleatoria</t>
  </si>
  <si>
    <t>1. Realización de socialización  de los procedimientos de los programas misionales:
Brigadas médicas
Urgencias Veterinarias
Sinantropicos
Maltrato
Salud Integral UCA
Esterilizaciones
2. Aplicación de formulario para evaluar el entendimiento de la capacitación</t>
  </si>
  <si>
    <t>Los apoyos administrativos a la subdirección de Atención a la fauna</t>
  </si>
  <si>
    <t>Socialización  de los procedimientos y resultados de aplicación del formulario de forms por capacitación</t>
  </si>
  <si>
    <r>
      <rPr>
        <sz val="11"/>
        <color rgb="FF000000"/>
        <rFont val="Arial"/>
      </rPr>
      <t xml:space="preserve">1.	</t>
    </r>
    <r>
      <rPr>
        <b/>
        <sz val="11"/>
        <color rgb="FF000000"/>
        <rFont val="Arial"/>
      </rPr>
      <t xml:space="preserve">Se realizó socialización de los procedimientos de los Programas Misionales:
</t>
    </r>
    <r>
      <rPr>
        <sz val="11"/>
        <color rgb="FF000000"/>
        <rFont val="Arial"/>
      </rPr>
      <t xml:space="preserve">•	Brigadas Médicas: Abril de 2024 
•	Urgencias Veterinarias: Abril de 2024
•	Sinantrópicos: Abril 2024 ( no se conto con líder ni equipo tecnico en los meses de enero y febrero)
•	Salud Integral UCA:  Actas de socializacion procedimientos y protocolos UCA enero a abril de 2024.
•	Esterilizaciones: Se realizo socializacion del procedimiento en el mes de Marzo de 2024
2.	Se implemento formulario de Teams para la aplicación de formulario de entendimiento a las capacitaciones dadas por los lideres a través del link: https://forms.office.com/Pages/DesignPageV2.aspx?subpage=design&amp;FormId=NJjqRbP3okqg6lX6u5BummRnGx6cBVBKo9DG_ugzEDNUQlFNSVA0VVM4WVBHTFVHUk5LVlgwUElMSS4u&amp;Token=b50d1bee8be44d94940ded93c54bd960 (Se adjuntan resultados)
</t>
    </r>
  </si>
  <si>
    <t>De acuerdo a las evidencias cargadas se observan las socializaciones de los procedimientos de los programas misionales:
* Brigadas Médicas correspondiente al mes de abril
* Urgencias Veterinarias correspondiente al mes de abril
* Sinantrópicos correspondiente al mes de abril
* Salud Integral UCA correspondiente a febrero, marzo y abril
* Esterilizaciones correspondiente a marzo y abril
* No se observa socializaciones de maltrato
Se evidencia el formulario de entendimiento a las capacitaciones dadas por los lideres</t>
  </si>
  <si>
    <t>Se identificaron actas de reunión y listados de asistencias de las diferentes capacitaciones que se han realizado dentro de los programas misionales de la Subdirección de Atención a la Fauna durante el primer cuatrimestre del 2024, sin embargo, no se encuentra las capacitaciones de Maltrato. Asimismo, se evidenció la matriz de Encuesta de entendimiento capacitaciones equipos técnicos programas SAF junto con los resultados obtenidos, por lo tanto, se sugiere realizar seguimiento y un plan de acción en caso de ser necesario, también se recomienda continuar con el desarrollo de las acciones establecidas.  
Se sugiere diligenciar el Indicador de Gestión del riesgo.</t>
  </si>
  <si>
    <t>Los apoyos administrativos a la subdirecció n de Atención a la fauna realizaran seguimiento a la ejecución de cada uno de los programas misionales:
Brigadas médicas
Urgencias Veterinarias
Sinantropicos
Maltrato
Salud Integral UCA
Esterilizaciones</t>
  </si>
  <si>
    <t>Realización de seguimiento a la ejecución de cada uno de los programas misionales:
Brigadas médicas
Urgencias Veterinarias
Sinantropicos
Maltrato
Salud Integral UCA
Esterilizaciones</t>
  </si>
  <si>
    <t>Matrices de seguimiento a los programas de 
Brigadas médicas
Urgencias Veterinarias
Sinantropicos
Maltrato
Salud Integral UCA
Esterilizaciones</t>
  </si>
  <si>
    <t xml:space="preserve">
Se realizo seguimiento a la ejecución de cada uno de los programas misionales:
•	Brigadas Médicas:  
•	Urgencias Veterinarias
•	Salud Integral
•	Sinantrópicos: (En el mes de enero no funcionó el programa por contratación)
•	Maltrato.
•	Esterilizaciones.</t>
  </si>
  <si>
    <r>
      <rPr>
        <sz val="11"/>
        <color rgb="FF000000"/>
        <rFont val="Arial"/>
      </rPr>
      <t xml:space="preserve">De acuerdo a las evidencias se observan el seguimiento a la ejecución de los programas misionales para los meses: 
</t>
    </r>
    <r>
      <rPr>
        <b/>
        <sz val="11"/>
        <color rgb="FF000000"/>
        <rFont val="Arial"/>
      </rPr>
      <t>Enero:</t>
    </r>
    <r>
      <rPr>
        <sz val="11"/>
        <color rgb="FF000000"/>
        <rFont val="Arial"/>
      </rPr>
      <t xml:space="preserve"> Brigadas médicas, urgencias veterinarias, salud integral, maltrato y esterilizaciones. 
</t>
    </r>
    <r>
      <rPr>
        <b/>
        <sz val="11"/>
        <color rgb="FF000000"/>
        <rFont val="Arial"/>
      </rPr>
      <t>Febrero:</t>
    </r>
    <r>
      <rPr>
        <sz val="11"/>
        <color rgb="FF000000"/>
        <rFont val="Arial"/>
      </rPr>
      <t xml:space="preserve"> Brigadas médicas, urgencias veterinarias, salud integral, sinantropicos y esterilizaciones.
</t>
    </r>
    <r>
      <rPr>
        <b/>
        <sz val="11"/>
        <color rgb="FF000000"/>
        <rFont val="Arial"/>
      </rPr>
      <t>Marzo:</t>
    </r>
    <r>
      <rPr>
        <sz val="11"/>
        <color rgb="FF000000"/>
        <rFont val="Arial"/>
      </rPr>
      <t xml:space="preserve"> Brigadas médicas, urgencias veterinarias, salud integral, sinantropicos, maltrato y esterilizaciones. 
</t>
    </r>
    <r>
      <rPr>
        <b/>
        <sz val="11"/>
        <color rgb="FF000000"/>
        <rFont val="Arial"/>
      </rPr>
      <t xml:space="preserve">Abril: </t>
    </r>
    <r>
      <rPr>
        <sz val="11"/>
        <color rgb="FF000000"/>
        <rFont val="Arial"/>
      </rPr>
      <t xml:space="preserve">Brigadas médicas, urgencias veterinarias, salud integral y esterilizaciones. </t>
    </r>
  </si>
  <si>
    <t>Se observaron matrices de seguimiento de los diferentes programas de la Subdirección de Atención a la Fauna, identificando la ejecución de cada uno durante el primer cuatrimestre del 2024, sin embargo, se recomienda adjuntar las matrices de todos los programas de acuerdo con lo descrito en el plan de acción.
Se sugiere diligenciar el Indicador de Gestión del riesgo.</t>
  </si>
  <si>
    <t>Los apoyos administrativos a la subdirecció n de Atención a la fauna realizaran reunión mensual para retroalimentacion de errores cometidos en el diligenciamiento de los formatos cuando se presenten</t>
  </si>
  <si>
    <t>Correctivo</t>
  </si>
  <si>
    <t>Sin Documental</t>
  </si>
  <si>
    <t>Realización de  reunión mensual para retroalimentación de errores cometidos en el diligenciamiento de los formatos cuando se presenten</t>
  </si>
  <si>
    <t>Los apoyos administrativos a la subdirecció n de Atención a la fauna</t>
  </si>
  <si>
    <t>Acta de reunión mensual cuando se identifiquen errores en el diligencimiento de formatos de los programas</t>
  </si>
  <si>
    <t xml:space="preserve">Se realizo seguimiento a la ejecución de cada uno de los programas misionales:
•	Brigadas Médicas:  Se adjunta escáner de los registros médicos a los cuales se les realizo seguimiento con el fin de verificar procedimiento.
•	Urgencias Veterinarias: Para el Primer Cuatrimestre, no se han realizado observaciones relacionadas con errores en el diligenciamiento de los formatos, No obstante, si se socializaron recomendaciones generales en cuanto algunos formatos pertenecientes el procedimiento PM01- PR03.
•	Sinantrópicos: Para el Primer Cuatrimestre, se realizaron reuniones con recomendaciones para el diligenciamiento de formularios (febrero, marzo y abril de 2023).
•	Maltrato: Para el Primer Cuatrimestre, se realizaron reuniones con recomendaciones para el diligenciamiento de formatos.
•	Esterilizaciones: Para el Primer Cuatrimestre, no se han realizado observaciones relacionadas con errores en el diligenciamiento de los formatos
</t>
  </si>
  <si>
    <t>Se evidencia algunas actas de las reuniones. Revisar el programa misional urgencias veterinarias, maltrato, salud integral UCA y esterilizaciones no se pueden visualizar los soportes</t>
  </si>
  <si>
    <t xml:space="preserve">Se observan actas de reunión de algunos procesos misionales frente a las indicaciones correspondientes al diligenciamiento de documentos propios del programa. Se recomienda continuar con la ejecución de las actividades dispuestas, así como la constante revisión de formatos diligenciados por parte de los profesionales de cada área. </t>
  </si>
  <si>
    <t>Salud Integral a la Fauna/Subdireccion de Atencion a la Fauna -Sinantropicos</t>
  </si>
  <si>
    <r>
      <rPr>
        <b/>
        <sz val="11"/>
        <rFont val="Arial"/>
        <family val="2"/>
      </rPr>
      <t>Objetivo estratégico:</t>
    </r>
    <r>
      <rPr>
        <sz val="11"/>
        <rFont val="Arial"/>
        <family val="2"/>
      </rPr>
      <t xml:space="preserve"> 
Proteger la vida y ser garantes del trato digno hacia los animales, a través de acciones de protección y bienestar animal
</t>
    </r>
    <r>
      <rPr>
        <b/>
        <sz val="11"/>
        <rFont val="Arial"/>
        <family val="2"/>
      </rPr>
      <t xml:space="preserve">
Objetivo del proceso:
</t>
    </r>
    <r>
      <rPr>
        <sz val="11"/>
        <rFont val="Arial"/>
        <family val="2"/>
      </rPr>
      <t>Prestar los servicios de atención en salud medico veterinarios a los animales identificados y registrados en el Instituto de Protección y Bienestar Animal reportados en el Distrito Capital con el fin de mejorar sus condiciones de salud y bienestar.</t>
    </r>
  </si>
  <si>
    <t>Afectación reputacional y económica</t>
  </si>
  <si>
    <t xml:space="preserve">Perdida de confianza en el area, con posibilidad de afectación economica por no control en contratos con operadores de servicios misionales </t>
  </si>
  <si>
    <t>Falta de seguimiento a la ejecución de contratos con operadores de servicios misionales</t>
  </si>
  <si>
    <t>Posibilidad afectación  reputacional y economica debido a la falta de seguimiento a la ejecucion de contratos con operadores de servicios misionales</t>
  </si>
  <si>
    <t>2 veces por año</t>
  </si>
  <si>
    <t>Los apoyos administrativos a la subdirecció n de Atención a la fauna realizarán seguimiento mensual para la supervisión de los contratos con operadores de servicios misionales:
Esteriliaziones
Urgencias Veterinarias
Sinantropicos</t>
  </si>
  <si>
    <t>Realización de seguimiento mensual para la supervisión de los contratos con operadores de servicios misionales
Esteriliaziones
Urgencias Veterinarias
Sinantropicos</t>
  </si>
  <si>
    <t xml:space="preserve">Actas de supervisión de contratos de: 
Esteriliaziones
Urgencias Veterinarias
Sinantropicos </t>
  </si>
  <si>
    <t xml:space="preserve">Realización de seguimiento mensual para la supervisión de los contratos con operadores de servicios misionales
•	Esterilizaciones: Actas de seguimiento a la ejecución de los contratos servicio tercerizado e informes de supervisión enero-abril 2024. 
•	Urgencias Veterinarias: Se realiza seguimiento Técnico y Financiero a la ejecución dpara la atención de caninos y felinos en estado de Urgencia Vital remitidos por la Entidad. 
•	Sinantrópicos:  En la actualidad no se cuenta con contratos vigentes para la ejecución del programa de Sinantrópicos.
</t>
  </si>
  <si>
    <t>De acuerdo a las evidencias cargadas se encuentra el seguimiento de los meses de enero a abril de los procesos misionales Esterilizaciones y urgencias veterinarias. En Sinantropicos para el primer cuatrimestre del 2024 no se encuentran con contrato vigentes</t>
  </si>
  <si>
    <t>Se observaron actas de reunión frente al seguimiento de la ejecución de los procesos contractuales con operadores de acuerdo con el desarrollo de actividades en el primer cuatrimestre del 2024. Se recomienda continuar con las actividades dispuestas, frente a los procesos de contratación vigentes.
Se sugiere diligenciar el Indicador de Gestión del riesgo.</t>
  </si>
  <si>
    <t>Eliminado controlado</t>
  </si>
  <si>
    <t>Prestar los servicios de atención en salud medico veterinarios a los animales identificados y registrados en el Instituto de Protección y Bienestar Animal reportados en el Distrito Capital con el fin de mejorar sus condiciones de salud y bienestar.</t>
  </si>
  <si>
    <t>reputacional</t>
  </si>
  <si>
    <t>Alto demanda de atención con relación a la capacidad operativa
Alta rotación de personal</t>
  </si>
  <si>
    <t>Necesidad de diligenciamiento rapido en las jornadas</t>
  </si>
  <si>
    <t>Posibilidad de diligenciamiento inadecuado (falta de información, mala redacción) en los registros de atención de brigadas médicas veterinarias</t>
  </si>
  <si>
    <t> </t>
  </si>
  <si>
    <t>Salud Integral a la Fauna/Subdireccion de Atencion a la Fauna -Urgencias Medicas Veterinarias</t>
  </si>
  <si>
    <t>Generacion de complicaciones adicionales que puedan llevar a la muerte de caninos y felinos
Afectación de la imagen institucional
 Aumento en la inconformidad de la ciudadanía frente a la prestación del servicio</t>
  </si>
  <si>
    <t>Demoras en la oportunidad de la atención al caso reportado
Debilidad en el seguimiento de la ejecución del programa de urgencias veterinarias
Demora en la asignación de la solicitud de urgencias debido a falta de información suministrada por el peticionario</t>
  </si>
  <si>
    <t>Descuido en el cumplimiento de los pasos establecidos en los protocolos  y procedimiento del Programa de Urgencias Veterinarias</t>
  </si>
  <si>
    <t>Posibilidad de incumplimiento del Procedimiento para la Atención de urgencias veterinaria de caninos y felinos sin propietario.</t>
  </si>
  <si>
    <r>
      <t xml:space="preserve">Afectación del bienestar de las palomas de plaza </t>
    </r>
    <r>
      <rPr>
        <i/>
        <sz val="11"/>
        <rFont val="Arial"/>
        <family val="2"/>
      </rPr>
      <t xml:space="preserve">(Columba livia)
</t>
    </r>
    <r>
      <rPr>
        <sz val="11"/>
        <rFont val="Arial"/>
        <family val="2"/>
      </rPr>
      <t>Perdida de oportunidad para la investigación y  socioambiental de la especie
Consecuencias displinarias</t>
    </r>
  </si>
  <si>
    <r>
      <t xml:space="preserve">Aplicación inadecuada del procedimiento de manejo de atencion a las palomas de plaza </t>
    </r>
    <r>
      <rPr>
        <i/>
        <sz val="11"/>
        <rFont val="Arial"/>
        <family val="2"/>
      </rPr>
      <t>(Columbia livia)</t>
    </r>
  </si>
  <si>
    <t>Necesidad de captura sin manejar los tiempos estipulados</t>
  </si>
  <si>
    <r>
      <rPr>
        <sz val="11"/>
        <color rgb="FF000000"/>
        <rFont val="Arial"/>
        <family val="2"/>
      </rPr>
      <t>Posibilidad del inadecuado manejo en la atención a las palomas de plaza (</t>
    </r>
    <r>
      <rPr>
        <i/>
        <sz val="11"/>
        <color rgb="FF000000"/>
        <rFont val="Arial"/>
        <family val="2"/>
      </rPr>
      <t>Columba livia)</t>
    </r>
  </si>
  <si>
    <t>Salud Integral a la Fauna/Subdireccion de Atencion a la Fauna -Esterilizaciones</t>
  </si>
  <si>
    <t>Mala imagen institucional
Posibles hallazgos displinarios, fiscales y administrativos</t>
  </si>
  <si>
    <t>Deserción de la ciudadania a las citas programadas por el aplicativo web del Instituto.
Presupuesto inicial limitados para la ejecución de la meta 
Reprogramación de la meta finalizando vigencia para nuevas asignaciones presupuestales</t>
  </si>
  <si>
    <t xml:space="preserve">Debido a la emergencia sanitaria se programan citas por el aplicativo web y no con publicación para jornadas masivas </t>
  </si>
  <si>
    <t xml:space="preserve">Posibilidad de retrasos en el cumplimiento de la ejecución física del programa Integral de Esterilizaciones de perros y gatos en el D.C. </t>
  </si>
  <si>
    <t>Salud Integral a la fauna/Subdireccion de atencion a la fauna-Identificación</t>
  </si>
  <si>
    <t>Regsitro en la plataforma de información errónea, incompleta o duplicada
Inexactitud en la información generada en los reportes de gestión
Detrimento patrimonial</t>
  </si>
  <si>
    <t>Diligenciamiento  inadecuado de las implantaciones realizadas
Falta de articulación con las áreas participantes 
Retrazos en el reprote de los microchips implantados por los programas del Instituto</t>
  </si>
  <si>
    <t>No diligencimiento de Base de seguimiento de microchips</t>
  </si>
  <si>
    <t>Posibilidad del inadecuado manejo en  la trazabilidad de dispositivo electronico de identificacion y registro (Microchip) de animales en Bogota D.C</t>
  </si>
  <si>
    <t xml:space="preserve">Sanciones administrativas y disciplinarias por incumplimiento de términos de respuesta
Reproceso en el tramite de respuesta.
Perdida de imagen institucional
Evaluación  negativa en cumplimiento al procedimiento de seguimiento y medicion de servicio a la ciudadania </t>
  </si>
  <si>
    <t>Reprocesos en la elaboración y revisión de las respuestas por  debilidad en la forma,  contenido y argumentación de las mismas.
Alta Demanda de requerimientos que requieren intervencion y/o concertacion con el peticionario previa a la emision de la respuesta</t>
  </si>
  <si>
    <t>Alto Volumen de solicitudes asignadas a la Subdirección</t>
  </si>
  <si>
    <t>Posibilidad de incumplimiento en la calidad y oportunidad de las  respuesta emitidas por la  Subdirección de Atención a la Fauna</t>
  </si>
  <si>
    <t>Contaminación cruzada</t>
  </si>
  <si>
    <t>Desactualizacion en lineamientos  descritos en los protocolos para la ejecución de esterilizaciones</t>
  </si>
  <si>
    <t>Realización de procedimientos masivos en tiempo justos y volumenes</t>
  </si>
  <si>
    <t>Posibilidad  de inadecuado  manejo y uso de medicamentos, buenas practicas y asepsia en  la  ejecución de las Jornadas de Esterilización en el Distrito Capital.</t>
  </si>
  <si>
    <t>Inadecuada asertividad en la entregar de la información a la comunidad en el manejo de animales sinantrópicos</t>
  </si>
  <si>
    <t>Frecuencia de la actividad</t>
  </si>
  <si>
    <t>Impacto Inherente</t>
  </si>
  <si>
    <t>Control documental del riesgo</t>
  </si>
  <si>
    <r>
      <t xml:space="preserve">Ejecución y administración de procesos : </t>
    </r>
    <r>
      <rPr>
        <sz val="11"/>
        <color rgb="FF000000"/>
        <rFont val="Arial"/>
        <family val="2"/>
      </rPr>
      <t xml:space="preserve">Pérdidas derivadas de errores en la ejecución y administración de procesos. </t>
    </r>
  </si>
  <si>
    <t>Afectación Económica</t>
  </si>
  <si>
    <t>Automatico</t>
  </si>
  <si>
    <r>
      <t xml:space="preserve">Reducir: </t>
    </r>
    <r>
      <rPr>
        <sz val="8"/>
        <rFont val="Arial"/>
        <family val="2"/>
      </rPr>
      <t>Despues de realizar un analisis y cosiderar que el nivel de riesgo es alto, se determina tratarlo mediante transferencia o mitigacion del mismo</t>
    </r>
  </si>
  <si>
    <t>Sin iniciar</t>
  </si>
  <si>
    <r>
      <t xml:space="preserve">Fraude externo: </t>
    </r>
    <r>
      <rPr>
        <sz val="11"/>
        <color rgb="FF000000"/>
        <rFont val="Arial"/>
        <family val="2"/>
      </rPr>
      <t xml:space="preserve">Pérdida derivada de actos de fraude por personas ajenas a la organización (no participa personal del Instituto). </t>
    </r>
  </si>
  <si>
    <t>Afectación menor a 10 SMLMV</t>
  </si>
  <si>
    <t>El riesgo afecta la imagen de algún área del Instituto</t>
  </si>
  <si>
    <t>Sin registro</t>
  </si>
  <si>
    <t>Aceptar:Despues de realizar un analisis y considerar los niveles de riesgo se determina asumir el mismo conociendo los efectos de su posible materialización</t>
  </si>
  <si>
    <t>Materializado</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</si>
  <si>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</si>
  <si>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Entre 10 y 50 SMLMV</t>
  </si>
  <si>
    <t>El riesgo afecta la imagen del Instituto internamente, de conocimiento general nivel interno, de junta directiva y proveedores</t>
  </si>
  <si>
    <r>
      <rPr>
        <b/>
        <sz val="8"/>
        <color theme="1"/>
        <rFont val="Calibri"/>
        <family val="2"/>
        <scheme val="minor"/>
      </rPr>
      <t>Evitar:</t>
    </r>
    <r>
      <rPr>
        <sz val="8"/>
        <color theme="1"/>
        <rFont val="Calibri"/>
        <family val="2"/>
        <scheme val="minor"/>
      </rPr>
      <t xml:space="preserve"> Despues de realizar un analisis y considerar que el nivel de riesgo es demasiado alto, se determina no asumir la actividad que genera este riesgo</t>
    </r>
  </si>
  <si>
    <t>Terminado</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</si>
  <si>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</si>
  <si>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</si>
  <si>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</si>
  <si>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</si>
  <si>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</si>
  <si>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t>Entre 100 y 500 SMLMV</t>
  </si>
  <si>
    <t>El riesgo afecta la imagen del Instituto con efecto publicitario sostenido a nivel de sector administrativo, nivel departamental o municipal</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</si>
  <si>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</si>
  <si>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</si>
  <si>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</si>
  <si>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</si>
  <si>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</si>
  <si>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</si>
  <si>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</si>
  <si>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</si>
  <si>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ultimo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</si>
  <si>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</si>
  <si>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ultimos 2 años</t>
  </si>
  <si>
    <t>El Evento podrá ocurrir en algun momento.
Al menos 1 vez en los ultimos 5 años</t>
  </si>
  <si>
    <t>El evento puede ocurrir solo en circunstancias excepcionales (poco comunes o anormales)
No se han presentado en los ultimos 5 años</t>
  </si>
  <si>
    <t>Matriz de calor Riesgos de Gestion</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</si>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</sst>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font>
      <sz val="11"/>
      <color theme="1"/>
      <name val="Calibri"/>
      <family val="2"/>
      <scheme val="minor"/>
    </font>
    <font>
      <b/>
      <sz val="11"/>
      <color theme="1"/>
      <name val="Calibri"/>
      <family val="2"/>
      <scheme val="minor"/>
    </font>
    <font>
      <b/>
      <sz val="11"/>
      <name val="Calibri"/>
      <family val="2"/>
      <scheme val="minor"/>
    </font>
    <font>
      <b/>
      <sz val="11"/>
      <name val="Arial"/>
      <family val="2"/>
    </font>
    <font>
      <b/>
      <sz val="11"/>
      <color rgb="FF000000"/>
      <name val="Arial"/>
      <family val="2"/>
    </font>
    <font>
      <sz val="11"/>
      <name val="Arial"/>
      <family val="2"/>
    </font>
    <font>
      <sz val="11"/>
      <color rgb="FF000000"/>
      <name val="Arial"/>
      <family val="2"/>
    </font>
    <font>
      <sz val="11"/>
      <color theme="1"/>
      <name val="Calibri"/>
      <family val="2"/>
      <scheme val="minor"/>
    </font>
    <font>
      <sz val="8"/>
      <name val="Arial"/>
      <family val="2"/>
    </font>
    <font>
      <b/>
      <sz val="8"/>
      <color rgb="FF000000"/>
      <name val="Arial"/>
      <family val="2"/>
    </font>
    <font>
      <sz val="8"/>
      <color rgb="FF000000"/>
      <name val="Arial"/>
      <family val="2"/>
    </font>
    <font>
      <sz val="9"/>
      <color rgb="FF000000"/>
      <name val="Arial"/>
      <family val="2"/>
    </font>
    <font>
      <b/>
      <sz val="8"/>
      <name val="Arial"/>
      <family val="2"/>
    </font>
    <font>
      <sz val="8"/>
      <color theme="1"/>
      <name val="Calibri"/>
      <family val="2"/>
      <scheme val="minor"/>
    </font>
    <font>
      <b/>
      <sz val="8"/>
      <color theme="1"/>
      <name val="Calibri"/>
      <family val="2"/>
      <scheme val="minor"/>
    </font>
    <font>
      <sz val="8"/>
      <color theme="1"/>
      <name val="Arial"/>
      <family val="2"/>
    </font>
    <font>
      <sz val="11"/>
      <color rgb="FFFF0000"/>
      <name val="Arial"/>
      <family val="2"/>
    </font>
    <font>
      <b/>
      <sz val="14"/>
      <color theme="1"/>
      <name val="Calibri"/>
      <family val="2"/>
      <scheme val="minor"/>
    </font>
    <font>
      <sz val="14"/>
      <color theme="1"/>
      <name val="Calibri"/>
      <family val="2"/>
      <scheme val="minor"/>
    </font>
    <font>
      <b/>
      <sz val="14"/>
      <name val="Arial"/>
      <family val="2"/>
    </font>
    <font>
      <sz val="14"/>
      <name val="Arial"/>
      <family val="2"/>
    </font>
    <font>
      <sz val="12"/>
      <name val="Calibri"/>
      <family val="2"/>
      <scheme val="minor"/>
    </font>
    <font>
      <i/>
      <sz val="11"/>
      <name val="Arial"/>
      <family val="2"/>
    </font>
    <font>
      <sz val="10"/>
      <color rgb="FF000000"/>
      <name val="Arial"/>
      <family val="2"/>
    </font>
    <font>
      <b/>
      <sz val="11"/>
      <color rgb="FFFF0000"/>
      <name val="Arial"/>
      <family val="2"/>
    </font>
    <font>
      <i/>
      <sz val="11"/>
      <color rgb="FF000000"/>
      <name val="Arial"/>
      <family val="2"/>
    </font>
    <font>
      <b/>
      <sz val="8"/>
      <color rgb="FF000000"/>
      <name val="Calibri"/>
      <family val="2"/>
      <scheme val="minor"/>
    </font>
    <font>
      <sz val="11"/>
      <color rgb="FF000000"/>
      <name val="Arial"/>
    </font>
    <font>
      <b/>
      <sz val="11"/>
      <color rgb="FF000000"/>
      <name val="Arial"/>
    </font>
  </fonts>
  <fills count="14">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9"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FFFF"/>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right style="medium">
        <color rgb="FF000000"/>
      </right>
      <top style="medium">
        <color rgb="FF000000"/>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medium">
        <color rgb="FF000000"/>
      </bottom>
      <diagonal/>
    </border>
    <border>
      <left/>
      <right style="thin">
        <color indexed="64"/>
      </right>
      <top style="thin">
        <color indexed="64"/>
      </top>
      <bottom style="medium">
        <color rgb="FF000000"/>
      </bottom>
      <diagonal/>
    </border>
  </borders>
  <cellStyleXfs count="2">
    <xf numFmtId="0" fontId="0" fillId="0" borderId="0"/>
    <xf numFmtId="9" fontId="7" fillId="0" borderId="0" applyFont="0" applyFill="0" applyBorder="0" applyAlignment="0" applyProtection="0"/>
  </cellStyleXfs>
  <cellXfs count="274">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wrapText="1"/>
    </xf>
    <xf numFmtId="0" fontId="0" fillId="0" borderId="0" xfId="0" applyAlignment="1">
      <alignment wrapText="1"/>
    </xf>
    <xf numFmtId="0" fontId="1" fillId="4" borderId="1" xfId="0" applyFont="1" applyFill="1" applyBorder="1" applyAlignment="1">
      <alignment horizontal="center"/>
    </xf>
    <xf numFmtId="0" fontId="5"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3" fillId="9" borderId="1" xfId="0" applyFont="1" applyFill="1" applyBorder="1" applyAlignment="1" applyProtection="1">
      <alignment horizontal="center" vertical="center" wrapText="1"/>
      <protection hidden="1"/>
    </xf>
    <xf numFmtId="0" fontId="4" fillId="0" borderId="1" xfId="0" applyFont="1" applyBorder="1" applyAlignment="1">
      <alignment vertical="center" wrapText="1"/>
    </xf>
    <xf numFmtId="0" fontId="0" fillId="0" borderId="0" xfId="0" applyAlignment="1">
      <alignment horizontal="left"/>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Alignment="1">
      <alignment vertical="center" wrapText="1"/>
    </xf>
    <xf numFmtId="0" fontId="4" fillId="6" borderId="1" xfId="0" applyFont="1" applyFill="1" applyBorder="1" applyAlignment="1">
      <alignment horizontal="center" vertical="center" wrapText="1"/>
    </xf>
    <xf numFmtId="0" fontId="11" fillId="0" borderId="1" xfId="0" applyFont="1" applyBorder="1" applyAlignment="1">
      <alignment vertical="center" wrapText="1"/>
    </xf>
    <xf numFmtId="9" fontId="5" fillId="0" borderId="0" xfId="1" applyFont="1" applyFill="1" applyBorder="1" applyAlignment="1" applyProtection="1">
      <alignment horizontal="center" vertical="center" wrapText="1"/>
      <protection locked="0"/>
    </xf>
    <xf numFmtId="9" fontId="5" fillId="0" borderId="0" xfId="1" applyFont="1" applyFill="1" applyAlignment="1" applyProtection="1">
      <alignment horizontal="center" vertical="center" wrapText="1"/>
      <protection locked="0"/>
    </xf>
    <xf numFmtId="9" fontId="3" fillId="0" borderId="0" xfId="1" applyFont="1" applyFill="1" applyBorder="1" applyAlignment="1" applyProtection="1">
      <alignment horizontal="center" vertical="center" wrapText="1"/>
      <protection locked="0"/>
    </xf>
    <xf numFmtId="9" fontId="3" fillId="0" borderId="0" xfId="1" applyFont="1" applyFill="1" applyAlignment="1" applyProtection="1">
      <alignment horizontal="center" vertical="center" wrapText="1"/>
      <protection locked="0"/>
    </xf>
    <xf numFmtId="0" fontId="13" fillId="0" borderId="0" xfId="0" applyFont="1"/>
    <xf numFmtId="0" fontId="12" fillId="0" borderId="1" xfId="0" applyFont="1" applyBorder="1" applyAlignment="1" applyProtection="1">
      <alignment vertical="center" wrapText="1"/>
      <protection hidden="1"/>
    </xf>
    <xf numFmtId="0" fontId="0" fillId="0" borderId="1" xfId="0" applyBorder="1" applyAlignment="1">
      <alignment wrapText="1"/>
    </xf>
    <xf numFmtId="0" fontId="13" fillId="0" borderId="1" xfId="0" applyFont="1" applyBorder="1" applyAlignment="1">
      <alignment vertical="top" wrapText="1"/>
    </xf>
    <xf numFmtId="164" fontId="5" fillId="0" borderId="0" xfId="0" applyNumberFormat="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9" fontId="5" fillId="0" borderId="1" xfId="1" applyFont="1" applyFill="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protection locked="0"/>
    </xf>
    <xf numFmtId="0" fontId="1" fillId="0" borderId="0" xfId="0" applyFont="1"/>
    <xf numFmtId="9" fontId="0" fillId="0" borderId="0" xfId="0" applyNumberFormat="1"/>
    <xf numFmtId="0" fontId="18" fillId="0" borderId="0" xfId="0" applyFont="1" applyAlignment="1">
      <alignment vertical="center"/>
    </xf>
    <xf numFmtId="0" fontId="1"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left"/>
    </xf>
    <xf numFmtId="0" fontId="20" fillId="0" borderId="0" xfId="0" applyFont="1" applyAlignment="1" applyProtection="1">
      <alignment horizontal="center" vertical="center" wrapText="1"/>
      <protection locked="0"/>
    </xf>
    <xf numFmtId="0" fontId="15"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9" fontId="0" fillId="0" borderId="0" xfId="0" applyNumberFormat="1" applyAlignment="1">
      <alignment horizontal="left"/>
    </xf>
    <xf numFmtId="9" fontId="3" fillId="0" borderId="0" xfId="1" applyFont="1" applyAlignment="1" applyProtection="1">
      <alignment horizontal="center" vertical="center" wrapText="1"/>
      <protection locked="0"/>
    </xf>
    <xf numFmtId="0" fontId="5" fillId="0" borderId="1" xfId="0" applyFont="1" applyBorder="1" applyAlignment="1" applyProtection="1">
      <alignment horizontal="left" vertical="top" wrapText="1"/>
      <protection locked="0"/>
    </xf>
    <xf numFmtId="0" fontId="3" fillId="0" borderId="0" xfId="0" applyFont="1" applyAlignment="1" applyProtection="1">
      <alignment vertical="center" wrapText="1"/>
      <protection locked="0"/>
    </xf>
    <xf numFmtId="9" fontId="3" fillId="0" borderId="0" xfId="1" applyFont="1" applyBorder="1" applyAlignment="1" applyProtection="1">
      <alignment vertical="center" wrapText="1"/>
      <protection locked="0"/>
    </xf>
    <xf numFmtId="9" fontId="3" fillId="0" borderId="0" xfId="1"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9" fontId="3" fillId="10" borderId="9" xfId="1"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19" fillId="5" borderId="11"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textRotation="90"/>
      <protection locked="0"/>
    </xf>
    <xf numFmtId="9" fontId="3" fillId="7" borderId="2" xfId="1" applyFont="1" applyFill="1" applyBorder="1" applyAlignment="1" applyProtection="1">
      <alignment horizontal="center" vertical="center" textRotation="90"/>
      <protection locked="0"/>
    </xf>
    <xf numFmtId="0" fontId="3" fillId="8" borderId="2" xfId="0" applyFont="1" applyFill="1" applyBorder="1" applyAlignment="1" applyProtection="1">
      <alignment horizontal="center" vertical="center" wrapText="1"/>
      <protection locked="0"/>
    </xf>
    <xf numFmtId="164" fontId="3" fillId="8" borderId="2" xfId="0" applyNumberFormat="1"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9" fontId="3" fillId="9" borderId="2" xfId="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9" fontId="3" fillId="0" borderId="1" xfId="1" applyFont="1" applyFill="1" applyBorder="1" applyAlignment="1" applyProtection="1">
      <alignment horizontal="center" vertical="center" wrapText="1"/>
    </xf>
    <xf numFmtId="0" fontId="5" fillId="0" borderId="0" xfId="0" applyFont="1" applyAlignment="1">
      <alignment horizontal="center" vertical="center" wrapText="1"/>
    </xf>
    <xf numFmtId="9" fontId="5" fillId="0" borderId="1"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9" fontId="3" fillId="0" borderId="1" xfId="1" applyFont="1" applyFill="1" applyBorder="1" applyAlignment="1" applyProtection="1">
      <alignment vertical="center" wrapText="1"/>
    </xf>
    <xf numFmtId="0" fontId="5" fillId="0" borderId="1" xfId="0" applyFont="1" applyBorder="1" applyAlignment="1">
      <alignment vertical="center" wrapText="1"/>
    </xf>
    <xf numFmtId="164" fontId="5" fillId="0" borderId="1" xfId="0" applyNumberFormat="1" applyFont="1" applyBorder="1" applyAlignment="1" applyProtection="1">
      <alignment vertical="center" wrapText="1"/>
      <protection locked="0"/>
    </xf>
    <xf numFmtId="0" fontId="16" fillId="0" borderId="0" xfId="0" applyFont="1" applyAlignment="1" applyProtection="1">
      <alignment horizontal="center" vertical="center" wrapText="1"/>
      <protection locked="0"/>
    </xf>
    <xf numFmtId="0" fontId="24" fillId="7" borderId="1" xfId="0" applyFont="1" applyFill="1" applyBorder="1" applyAlignment="1" applyProtection="1">
      <alignment horizontal="center" vertical="center" wrapText="1"/>
      <protection locked="0"/>
    </xf>
    <xf numFmtId="0" fontId="24" fillId="7" borderId="2" xfId="0" applyFont="1" applyFill="1" applyBorder="1" applyAlignment="1" applyProtection="1">
      <alignment horizontal="center" vertical="center" wrapText="1"/>
      <protection locked="0"/>
    </xf>
    <xf numFmtId="9" fontId="24" fillId="0" borderId="1" xfId="1"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6" fillId="0" borderId="1" xfId="0" applyFont="1" applyBorder="1" applyAlignment="1">
      <alignment vertical="top" wrapText="1"/>
    </xf>
    <xf numFmtId="0" fontId="5" fillId="11" borderId="1" xfId="0" applyFont="1" applyFill="1" applyBorder="1" applyAlignment="1" applyProtection="1">
      <alignment horizontal="center" vertical="center" wrapText="1"/>
      <protection locked="0"/>
    </xf>
    <xf numFmtId="0" fontId="5" fillId="11"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9" fontId="3" fillId="11" borderId="2" xfId="1" applyFont="1" applyFill="1" applyBorder="1" applyAlignment="1" applyProtection="1">
      <alignment horizontal="center" vertical="center" wrapText="1"/>
      <protection locked="0"/>
    </xf>
    <xf numFmtId="9" fontId="3" fillId="11" borderId="1" xfId="1" applyFont="1" applyFill="1" applyBorder="1" applyAlignment="1" applyProtection="1">
      <alignment horizontal="center" vertical="center" wrapText="1"/>
    </xf>
    <xf numFmtId="0" fontId="20" fillId="11" borderId="1" xfId="0" applyFont="1" applyFill="1" applyBorder="1" applyAlignment="1">
      <alignment horizontal="center" vertical="center" wrapText="1"/>
    </xf>
    <xf numFmtId="0" fontId="5" fillId="11" borderId="1" xfId="0" applyFont="1" applyFill="1" applyBorder="1" applyAlignment="1" applyProtection="1">
      <alignment vertical="center" wrapText="1"/>
      <protection locked="0"/>
    </xf>
    <xf numFmtId="0" fontId="5" fillId="11" borderId="1" xfId="0" applyFont="1" applyFill="1" applyBorder="1" applyAlignment="1">
      <alignment vertical="center" wrapText="1"/>
    </xf>
    <xf numFmtId="0" fontId="5" fillId="11" borderId="2" xfId="0" applyFont="1" applyFill="1" applyBorder="1" applyAlignment="1" applyProtection="1">
      <alignment vertical="center" wrapText="1"/>
      <protection locked="0"/>
    </xf>
    <xf numFmtId="9" fontId="3" fillId="11" borderId="1" xfId="1" applyFont="1" applyFill="1" applyBorder="1" applyAlignment="1" applyProtection="1">
      <alignment vertical="center" wrapText="1"/>
    </xf>
    <xf numFmtId="9" fontId="5" fillId="11" borderId="1" xfId="1" applyFont="1" applyFill="1" applyBorder="1" applyAlignment="1" applyProtection="1">
      <alignment horizontal="center" vertical="center" wrapText="1"/>
    </xf>
    <xf numFmtId="9" fontId="24" fillId="11" borderId="2" xfId="1" applyFont="1" applyFill="1" applyBorder="1" applyAlignment="1" applyProtection="1">
      <alignment horizontal="center" vertical="center" wrapText="1"/>
    </xf>
    <xf numFmtId="0" fontId="5" fillId="11" borderId="1" xfId="0" applyFont="1" applyFill="1" applyBorder="1" applyAlignment="1" applyProtection="1">
      <alignment horizontal="left" vertical="top" wrapText="1"/>
      <protection locked="0"/>
    </xf>
    <xf numFmtId="164" fontId="5" fillId="11" borderId="1" xfId="0" applyNumberFormat="1" applyFont="1" applyFill="1" applyBorder="1" applyAlignment="1" applyProtection="1">
      <alignment vertical="center" wrapText="1"/>
      <protection locked="0"/>
    </xf>
    <xf numFmtId="9" fontId="5" fillId="11" borderId="1" xfId="1" applyFont="1" applyFill="1" applyBorder="1" applyAlignment="1" applyProtection="1">
      <alignment horizontal="center" vertical="center" wrapText="1"/>
      <protection locked="0"/>
    </xf>
    <xf numFmtId="9" fontId="5" fillId="11" borderId="0" xfId="1" applyFont="1" applyFill="1" applyAlignment="1" applyProtection="1">
      <alignment horizontal="center" vertical="center" wrapText="1"/>
      <protection locked="0"/>
    </xf>
    <xf numFmtId="0" fontId="5" fillId="11" borderId="0" xfId="0" applyFont="1" applyFill="1" applyAlignment="1" applyProtection="1">
      <alignment horizontal="center" vertical="center" wrapText="1"/>
      <protection locked="0"/>
    </xf>
    <xf numFmtId="0" fontId="6" fillId="11" borderId="1" xfId="0" applyFont="1" applyFill="1" applyBorder="1" applyAlignment="1" applyProtection="1">
      <alignment horizontal="center" vertical="center" wrapText="1"/>
      <protection locked="0"/>
    </xf>
    <xf numFmtId="9" fontId="24" fillId="11" borderId="1" xfId="1" applyFont="1" applyFill="1" applyBorder="1" applyAlignment="1" applyProtection="1">
      <alignment horizontal="center" vertical="center" wrapText="1"/>
    </xf>
    <xf numFmtId="164" fontId="5" fillId="11" borderId="1" xfId="0" applyNumberFormat="1" applyFont="1" applyFill="1" applyBorder="1" applyAlignment="1" applyProtection="1">
      <alignment horizontal="center" vertical="center" wrapText="1"/>
      <protection locked="0"/>
    </xf>
    <xf numFmtId="0" fontId="5" fillId="11" borderId="1" xfId="0" applyFont="1" applyFill="1" applyBorder="1" applyAlignment="1" applyProtection="1">
      <alignment horizontal="left" vertical="center" wrapText="1"/>
      <protection locked="0"/>
    </xf>
    <xf numFmtId="0" fontId="16" fillId="11" borderId="1" xfId="0" applyFont="1" applyFill="1" applyBorder="1" applyAlignment="1" applyProtection="1">
      <alignment horizontal="center" vertical="center" wrapText="1"/>
      <protection locked="0"/>
    </xf>
    <xf numFmtId="0" fontId="6" fillId="11" borderId="1" xfId="0" applyFont="1" applyFill="1" applyBorder="1" applyAlignment="1" applyProtection="1">
      <alignment vertical="center" wrapText="1"/>
      <protection locked="0"/>
    </xf>
    <xf numFmtId="9" fontId="3" fillId="11" borderId="1" xfId="1" applyFont="1" applyFill="1" applyBorder="1" applyAlignment="1" applyProtection="1">
      <alignment horizontal="center" vertical="center" wrapText="1"/>
      <protection locked="0"/>
    </xf>
    <xf numFmtId="0" fontId="21" fillId="11" borderId="17" xfId="0" applyFont="1" applyFill="1" applyBorder="1" applyAlignment="1" applyProtection="1">
      <alignment horizontal="left" vertical="top" wrapText="1"/>
      <protection locked="0"/>
    </xf>
    <xf numFmtId="0" fontId="21" fillId="11" borderId="16" xfId="0" applyFont="1" applyFill="1" applyBorder="1" applyAlignment="1" applyProtection="1">
      <alignment horizontal="left" vertical="top" wrapText="1"/>
      <protection locked="0"/>
    </xf>
    <xf numFmtId="0" fontId="23" fillId="11" borderId="1" xfId="0" applyFont="1" applyFill="1" applyBorder="1" applyAlignment="1" applyProtection="1">
      <alignment vertical="center" wrapText="1"/>
      <protection locked="0"/>
    </xf>
    <xf numFmtId="0" fontId="5" fillId="11" borderId="2" xfId="0" applyFont="1" applyFill="1" applyBorder="1" applyAlignment="1" applyProtection="1">
      <alignment horizontal="center" vertical="center" wrapText="1"/>
      <protection locked="0"/>
    </xf>
    <xf numFmtId="0" fontId="5" fillId="11" borderId="2" xfId="0" applyFont="1" applyFill="1" applyBorder="1" applyAlignment="1">
      <alignment horizontal="center" vertical="center" wrapText="1"/>
    </xf>
    <xf numFmtId="9" fontId="3" fillId="11" borderId="2" xfId="1" applyFont="1" applyFill="1" applyBorder="1" applyAlignment="1" applyProtection="1">
      <alignment horizontal="center" vertical="center" wrapText="1"/>
    </xf>
    <xf numFmtId="9" fontId="3" fillId="11" borderId="2" xfId="1" applyFont="1" applyFill="1" applyBorder="1" applyAlignment="1" applyProtection="1">
      <alignment vertical="center" wrapText="1"/>
    </xf>
    <xf numFmtId="0" fontId="16" fillId="11" borderId="2" xfId="0" applyFont="1" applyFill="1" applyBorder="1" applyAlignment="1" applyProtection="1">
      <alignment horizontal="center" vertical="center" wrapText="1"/>
      <protection locked="0"/>
    </xf>
    <xf numFmtId="164" fontId="5" fillId="11" borderId="2" xfId="0" applyNumberFormat="1" applyFont="1" applyFill="1" applyBorder="1" applyAlignment="1" applyProtection="1">
      <alignment horizontal="center" vertical="center" wrapText="1"/>
      <protection locked="0"/>
    </xf>
    <xf numFmtId="0" fontId="21" fillId="11" borderId="1" xfId="0" applyFont="1" applyFill="1" applyBorder="1" applyAlignment="1" applyProtection="1">
      <alignment horizontal="left" vertical="top" wrapText="1"/>
      <protection locked="0"/>
    </xf>
    <xf numFmtId="0" fontId="9" fillId="11" borderId="1" xfId="0" applyFont="1" applyFill="1" applyBorder="1" applyAlignment="1" applyProtection="1">
      <alignment vertical="top" wrapText="1"/>
      <protection locked="0"/>
    </xf>
    <xf numFmtId="0" fontId="6" fillId="0" borderId="1" xfId="0" applyFont="1" applyBorder="1" applyAlignment="1" applyProtection="1">
      <alignment vertical="center" wrapText="1"/>
      <protection locked="0"/>
    </xf>
    <xf numFmtId="0" fontId="16" fillId="0" borderId="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5" fillId="0" borderId="4" xfId="0" applyFont="1" applyBorder="1" applyAlignment="1">
      <alignment horizontal="center" vertical="center" wrapText="1"/>
    </xf>
    <xf numFmtId="9" fontId="3" fillId="0" borderId="4" xfId="1" applyFont="1" applyFill="1" applyBorder="1" applyAlignment="1" applyProtection="1">
      <alignment horizontal="center" vertical="center" wrapText="1"/>
    </xf>
    <xf numFmtId="0" fontId="5" fillId="0" borderId="4"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19" xfId="0" applyFont="1" applyBorder="1" applyAlignment="1">
      <alignment horizontal="center" vertical="center" wrapText="1"/>
    </xf>
    <xf numFmtId="9" fontId="3" fillId="0" borderId="19" xfId="1" applyFont="1" applyFill="1" applyBorder="1" applyAlignment="1" applyProtection="1">
      <alignment horizontal="center" vertical="center" wrapText="1"/>
      <protection locked="0"/>
    </xf>
    <xf numFmtId="9" fontId="3" fillId="0" borderId="19" xfId="1" applyFont="1" applyFill="1" applyBorder="1" applyAlignment="1" applyProtection="1">
      <alignment horizontal="center" vertical="center" wrapText="1"/>
    </xf>
    <xf numFmtId="0" fontId="5" fillId="0" borderId="19" xfId="0" applyFont="1" applyBorder="1" applyAlignment="1" applyProtection="1">
      <alignment vertical="center" wrapText="1"/>
      <protection locked="0"/>
    </xf>
    <xf numFmtId="9" fontId="3" fillId="0" borderId="19" xfId="1" applyFont="1" applyFill="1" applyBorder="1" applyAlignment="1" applyProtection="1">
      <alignment vertical="center" wrapText="1"/>
    </xf>
    <xf numFmtId="0" fontId="16" fillId="0" borderId="19" xfId="0" applyFont="1" applyBorder="1" applyAlignment="1" applyProtection="1">
      <alignment horizontal="center" vertical="center" wrapText="1"/>
      <protection locked="0"/>
    </xf>
    <xf numFmtId="9" fontId="24" fillId="0" borderId="19" xfId="1" applyFont="1" applyFill="1" applyBorder="1" applyAlignment="1" applyProtection="1">
      <alignment horizontal="center" vertical="center" wrapText="1"/>
    </xf>
    <xf numFmtId="0" fontId="5" fillId="0" borderId="20" xfId="0" applyFont="1" applyBorder="1" applyAlignment="1" applyProtection="1">
      <alignment horizontal="center" vertical="center" wrapText="1"/>
      <protection locked="0"/>
    </xf>
    <xf numFmtId="164" fontId="5" fillId="0" borderId="19" xfId="0" applyNumberFormat="1" applyFont="1" applyBorder="1" applyAlignment="1" applyProtection="1">
      <alignment horizontal="center" vertical="center" wrapText="1"/>
      <protection locked="0"/>
    </xf>
    <xf numFmtId="0" fontId="5" fillId="12" borderId="20" xfId="0" applyFont="1" applyFill="1" applyBorder="1" applyAlignment="1" applyProtection="1">
      <alignment horizontal="center" vertical="center" wrapText="1"/>
      <protection locked="0"/>
    </xf>
    <xf numFmtId="9" fontId="5" fillId="0" borderId="20" xfId="1" applyFont="1" applyFill="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9" fontId="5" fillId="0" borderId="21" xfId="1" applyFont="1" applyFill="1" applyBorder="1" applyAlignment="1" applyProtection="1">
      <alignment horizontal="center" vertical="center" wrapText="1"/>
      <protection locked="0"/>
    </xf>
    <xf numFmtId="9" fontId="3" fillId="0" borderId="24" xfId="1" applyFont="1" applyFill="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4" xfId="0" applyFont="1" applyBorder="1" applyAlignment="1">
      <alignment horizontal="center" vertical="center" wrapText="1"/>
    </xf>
    <xf numFmtId="0" fontId="5" fillId="0" borderId="24" xfId="0" applyFont="1" applyBorder="1" applyAlignment="1" applyProtection="1">
      <alignment vertical="center" wrapText="1"/>
      <protection locked="0"/>
    </xf>
    <xf numFmtId="9" fontId="3" fillId="0" borderId="24" xfId="1" applyFont="1" applyFill="1" applyBorder="1" applyAlignment="1" applyProtection="1">
      <alignment vertical="center" wrapText="1"/>
    </xf>
    <xf numFmtId="9" fontId="3" fillId="0" borderId="24" xfId="1" applyFont="1" applyFill="1" applyBorder="1" applyAlignment="1" applyProtection="1">
      <alignment horizontal="center" vertical="center" wrapText="1"/>
    </xf>
    <xf numFmtId="0" fontId="16" fillId="0" borderId="24" xfId="0" applyFont="1" applyBorder="1" applyAlignment="1" applyProtection="1">
      <alignment horizontal="center" vertical="center" wrapText="1"/>
      <protection locked="0"/>
    </xf>
    <xf numFmtId="9" fontId="24" fillId="0" borderId="24" xfId="1" applyFont="1" applyFill="1" applyBorder="1" applyAlignment="1" applyProtection="1">
      <alignment horizontal="center" vertical="center" wrapText="1"/>
    </xf>
    <xf numFmtId="9" fontId="5" fillId="0" borderId="24" xfId="1" applyFont="1" applyFill="1" applyBorder="1" applyAlignment="1" applyProtection="1">
      <alignment horizontal="center" vertical="center" wrapText="1"/>
      <protection locked="0"/>
    </xf>
    <xf numFmtId="0" fontId="27" fillId="0" borderId="24" xfId="0" applyFont="1" applyBorder="1" applyAlignment="1" applyProtection="1">
      <alignment horizontal="center" vertical="center" wrapText="1"/>
      <protection locked="0"/>
    </xf>
    <xf numFmtId="9" fontId="5" fillId="0" borderId="25" xfId="1" applyFont="1" applyFill="1" applyBorder="1" applyAlignment="1" applyProtection="1">
      <alignment horizontal="center" vertical="center" wrapText="1"/>
      <protection locked="0"/>
    </xf>
    <xf numFmtId="0" fontId="5" fillId="0" borderId="4" xfId="0" applyFont="1" applyBorder="1" applyAlignment="1" applyProtection="1">
      <alignment vertical="center" wrapText="1"/>
      <protection locked="0"/>
    </xf>
    <xf numFmtId="0" fontId="5" fillId="0" borderId="4" xfId="0" applyFont="1" applyBorder="1" applyAlignment="1">
      <alignment vertical="center" wrapText="1"/>
    </xf>
    <xf numFmtId="0" fontId="5" fillId="0" borderId="3" xfId="0" applyFont="1" applyBorder="1" applyAlignment="1" applyProtection="1">
      <alignment vertical="center" wrapText="1"/>
      <protection locked="0"/>
    </xf>
    <xf numFmtId="9" fontId="3" fillId="0" borderId="4" xfId="1" applyFont="1" applyFill="1" applyBorder="1" applyAlignment="1" applyProtection="1">
      <alignment vertical="center" wrapText="1"/>
    </xf>
    <xf numFmtId="9" fontId="5" fillId="0" borderId="4" xfId="1" applyFont="1" applyFill="1" applyBorder="1" applyAlignment="1" applyProtection="1">
      <alignment horizontal="center" vertical="center" wrapText="1"/>
      <protection locked="0"/>
    </xf>
    <xf numFmtId="0" fontId="27" fillId="0" borderId="4" xfId="0" applyFont="1" applyBorder="1" applyAlignment="1" applyProtection="1">
      <alignment horizontal="left" vertical="top" wrapText="1"/>
      <protection locked="0"/>
    </xf>
    <xf numFmtId="0" fontId="27" fillId="0" borderId="1" xfId="0" applyFont="1" applyBorder="1" applyAlignment="1" applyProtection="1">
      <alignment horizontal="left" vertical="top" wrapText="1"/>
      <protection locked="0"/>
    </xf>
    <xf numFmtId="0" fontId="27" fillId="0" borderId="20" xfId="0" applyFont="1" applyBorder="1" applyAlignment="1" applyProtection="1">
      <alignment horizontal="left" vertical="center" wrapText="1"/>
      <protection locked="0"/>
    </xf>
    <xf numFmtId="0" fontId="5" fillId="13" borderId="24" xfId="0" applyFont="1" applyFill="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27" fillId="0" borderId="27" xfId="0" applyFont="1" applyBorder="1" applyAlignment="1" applyProtection="1">
      <alignment horizontal="left" vertical="center" wrapText="1"/>
      <protection locked="0"/>
    </xf>
    <xf numFmtId="0" fontId="5" fillId="0" borderId="28"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27" fillId="0" borderId="4" xfId="0" applyFont="1" applyBorder="1" applyAlignment="1" applyProtection="1">
      <alignment vertical="center" wrapText="1"/>
      <protection locked="0"/>
    </xf>
    <xf numFmtId="0" fontId="27" fillId="0" borderId="1" xfId="0" applyFont="1" applyBorder="1" applyAlignment="1" applyProtection="1">
      <alignment horizontal="left" vertical="center" wrapText="1"/>
      <protection locked="0"/>
    </xf>
    <xf numFmtId="0" fontId="5" fillId="0" borderId="19" xfId="0" applyFont="1" applyBorder="1" applyAlignment="1">
      <alignment horizontal="center" vertical="center" wrapText="1"/>
    </xf>
    <xf numFmtId="0" fontId="5" fillId="0" borderId="23" xfId="0" applyFont="1" applyBorder="1" applyAlignment="1">
      <alignment horizontal="center" vertical="center" wrapText="1"/>
    </xf>
    <xf numFmtId="9" fontId="3" fillId="0" borderId="19" xfId="1" applyFont="1" applyFill="1" applyBorder="1" applyAlignment="1" applyProtection="1">
      <alignment horizontal="center" vertical="center" wrapText="1"/>
    </xf>
    <xf numFmtId="9" fontId="3" fillId="0" borderId="23" xfId="1" applyFont="1" applyFill="1" applyBorder="1" applyAlignment="1" applyProtection="1">
      <alignment horizontal="center" vertical="center" wrapText="1"/>
    </xf>
    <xf numFmtId="0" fontId="20" fillId="0" borderId="19" xfId="0" applyFont="1" applyBorder="1" applyAlignment="1">
      <alignment horizontal="center" vertical="center" wrapText="1"/>
    </xf>
    <xf numFmtId="0" fontId="20" fillId="0" borderId="23" xfId="0" applyFont="1" applyBorder="1" applyAlignment="1">
      <alignment horizontal="center" vertical="center" wrapText="1"/>
    </xf>
    <xf numFmtId="9" fontId="5" fillId="0" borderId="19" xfId="1" applyFont="1" applyFill="1" applyBorder="1" applyAlignment="1" applyProtection="1">
      <alignment horizontal="center" vertical="center" wrapText="1"/>
    </xf>
    <xf numFmtId="9" fontId="5" fillId="0" borderId="23" xfId="1" applyFont="1" applyFill="1" applyBorder="1" applyAlignment="1" applyProtection="1">
      <alignment horizontal="center" vertical="center" wrapText="1"/>
    </xf>
    <xf numFmtId="0" fontId="5" fillId="0" borderId="4"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9" fontId="5" fillId="0" borderId="4" xfId="1" applyFont="1" applyFill="1" applyBorder="1" applyAlignment="1" applyProtection="1">
      <alignment horizontal="center" vertical="center" wrapText="1"/>
    </xf>
    <xf numFmtId="9" fontId="5" fillId="0" borderId="1" xfId="1" applyFont="1" applyFill="1" applyBorder="1" applyAlignment="1" applyProtection="1">
      <alignment horizontal="center" vertical="center" wrapText="1"/>
    </xf>
    <xf numFmtId="9" fontId="16" fillId="0" borderId="3" xfId="0" applyNumberFormat="1" applyFont="1" applyBorder="1" applyAlignment="1" applyProtection="1">
      <alignment horizontal="center" vertical="center" wrapText="1"/>
      <protection locked="0"/>
    </xf>
    <xf numFmtId="9" fontId="16" fillId="0" borderId="4" xfId="0" applyNumberFormat="1" applyFont="1" applyBorder="1" applyAlignment="1" applyProtection="1">
      <alignment horizontal="center" vertical="center" wrapText="1"/>
      <protection locked="0"/>
    </xf>
    <xf numFmtId="9" fontId="3" fillId="0" borderId="4" xfId="1" applyFont="1" applyFill="1" applyBorder="1" applyAlignment="1" applyProtection="1">
      <alignment horizontal="center" vertical="center" wrapText="1"/>
    </xf>
    <xf numFmtId="9" fontId="3" fillId="0" borderId="1" xfId="1" applyFont="1" applyFill="1" applyBorder="1" applyAlignment="1" applyProtection="1">
      <alignment horizontal="center" vertical="center" wrapText="1"/>
    </xf>
    <xf numFmtId="9" fontId="24" fillId="0" borderId="3" xfId="1" applyFont="1" applyFill="1" applyBorder="1" applyAlignment="1" applyProtection="1">
      <alignment horizontal="center" vertical="center" wrapText="1"/>
    </xf>
    <xf numFmtId="9" fontId="24" fillId="0" borderId="4" xfId="1" applyFont="1" applyFill="1" applyBorder="1" applyAlignment="1" applyProtection="1">
      <alignment horizontal="center" vertical="center" wrapText="1"/>
    </xf>
    <xf numFmtId="0" fontId="5" fillId="0" borderId="4" xfId="0" applyFont="1"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0" fontId="5" fillId="0" borderId="18"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23" fillId="0" borderId="19"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3" fillId="0" borderId="19" xfId="0" applyFont="1" applyBorder="1" applyAlignment="1">
      <alignment horizontal="center" vertical="center" wrapText="1"/>
    </xf>
    <xf numFmtId="0" fontId="3" fillId="0" borderId="23" xfId="0" applyFont="1" applyBorder="1" applyAlignment="1">
      <alignment horizontal="center" vertical="center" wrapText="1"/>
    </xf>
    <xf numFmtId="9" fontId="3" fillId="0" borderId="3" xfId="1" applyFont="1" applyFill="1" applyBorder="1" applyAlignment="1" applyProtection="1">
      <alignment horizontal="center" vertical="center" wrapText="1"/>
      <protection locked="0"/>
    </xf>
    <xf numFmtId="9" fontId="3" fillId="0" borderId="4" xfId="1" applyFont="1" applyFill="1" applyBorder="1" applyAlignment="1" applyProtection="1">
      <alignment horizontal="center" vertical="center" wrapText="1"/>
      <protection locked="0"/>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5" fillId="11" borderId="2" xfId="0" applyFont="1" applyFill="1" applyBorder="1" applyAlignment="1" applyProtection="1">
      <alignment horizontal="center" vertical="center" wrapText="1"/>
      <protection locked="0"/>
    </xf>
    <xf numFmtId="0" fontId="5" fillId="11" borderId="4" xfId="0" applyFont="1" applyFill="1" applyBorder="1" applyAlignment="1" applyProtection="1">
      <alignment horizontal="center" vertical="center" wrapText="1"/>
      <protection locked="0"/>
    </xf>
    <xf numFmtId="0" fontId="5" fillId="11" borderId="1" xfId="0" applyFont="1" applyFill="1" applyBorder="1" applyAlignment="1" applyProtection="1">
      <alignment horizontal="center" vertical="center" wrapText="1"/>
      <protection locked="0"/>
    </xf>
    <xf numFmtId="164" fontId="5" fillId="11" borderId="1" xfId="0" applyNumberFormat="1" applyFont="1" applyFill="1" applyBorder="1" applyAlignment="1" applyProtection="1">
      <alignment horizontal="center" vertical="center" wrapText="1"/>
      <protection locked="0"/>
    </xf>
    <xf numFmtId="9" fontId="16" fillId="11" borderId="1" xfId="0" applyNumberFormat="1" applyFont="1" applyFill="1" applyBorder="1" applyAlignment="1" applyProtection="1">
      <alignment horizontal="center" vertical="center" wrapText="1"/>
      <protection locked="0"/>
    </xf>
    <xf numFmtId="9" fontId="3" fillId="11" borderId="1" xfId="1" applyFont="1" applyFill="1" applyBorder="1" applyAlignment="1" applyProtection="1">
      <alignment horizontal="center" vertical="center" wrapText="1"/>
    </xf>
    <xf numFmtId="0" fontId="20" fillId="11" borderId="1" xfId="0" applyFont="1" applyFill="1" applyBorder="1" applyAlignment="1">
      <alignment horizontal="center" vertical="center" wrapText="1"/>
    </xf>
    <xf numFmtId="0" fontId="5" fillId="11" borderId="1" xfId="0" applyFont="1" applyFill="1" applyBorder="1" applyAlignment="1" applyProtection="1">
      <alignment horizontal="center" vertical="top" wrapText="1"/>
      <protection locked="0"/>
    </xf>
    <xf numFmtId="9" fontId="3" fillId="11" borderId="1" xfId="1" applyFont="1" applyFill="1" applyBorder="1" applyAlignment="1" applyProtection="1">
      <alignment horizontal="center" vertical="center" wrapText="1"/>
      <protection locked="0"/>
    </xf>
    <xf numFmtId="0" fontId="5" fillId="11" borderId="1" xfId="0" applyFont="1" applyFill="1" applyBorder="1" applyAlignment="1">
      <alignment horizontal="center" vertical="center" wrapText="1"/>
    </xf>
    <xf numFmtId="9" fontId="5" fillId="11" borderId="1" xfId="1" applyFont="1" applyFill="1" applyBorder="1" applyAlignment="1" applyProtection="1">
      <alignment horizontal="center" vertical="center" wrapText="1"/>
    </xf>
    <xf numFmtId="0" fontId="3" fillId="11" borderId="1" xfId="0" applyFont="1" applyFill="1" applyBorder="1" applyAlignment="1">
      <alignment horizontal="center" vertical="center" wrapText="1"/>
    </xf>
    <xf numFmtId="9" fontId="3" fillId="11" borderId="2" xfId="1" applyFont="1" applyFill="1" applyBorder="1" applyAlignment="1" applyProtection="1">
      <alignment horizontal="center" vertical="center" wrapText="1"/>
      <protection locked="0"/>
    </xf>
    <xf numFmtId="9" fontId="3" fillId="11" borderId="3" xfId="1" applyFont="1" applyFill="1" applyBorder="1" applyAlignment="1" applyProtection="1">
      <alignment horizontal="center" vertical="center" wrapText="1"/>
      <protection locked="0"/>
    </xf>
    <xf numFmtId="0" fontId="20" fillId="11" borderId="2"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0" fillId="11" borderId="4" xfId="0" applyFont="1" applyFill="1" applyBorder="1" applyAlignment="1">
      <alignment horizontal="center" vertical="center" wrapText="1"/>
    </xf>
    <xf numFmtId="9" fontId="16" fillId="11" borderId="2" xfId="0" applyNumberFormat="1" applyFont="1" applyFill="1" applyBorder="1" applyAlignment="1" applyProtection="1">
      <alignment horizontal="center" vertical="center" wrapText="1"/>
      <protection locked="0"/>
    </xf>
    <xf numFmtId="9" fontId="16" fillId="11" borderId="3" xfId="0" applyNumberFormat="1" applyFont="1" applyFill="1" applyBorder="1" applyAlignment="1" applyProtection="1">
      <alignment horizontal="center" vertical="center" wrapText="1"/>
      <protection locked="0"/>
    </xf>
    <xf numFmtId="9" fontId="16" fillId="11" borderId="4" xfId="0" applyNumberFormat="1" applyFont="1" applyFill="1" applyBorder="1" applyAlignment="1" applyProtection="1">
      <alignment horizontal="center" vertical="center" wrapText="1"/>
      <protection locked="0"/>
    </xf>
    <xf numFmtId="9" fontId="3" fillId="11" borderId="4" xfId="1"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0" fontId="3"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9" fontId="3" fillId="7" borderId="1" xfId="1" applyFont="1" applyFill="1" applyBorder="1" applyAlignment="1" applyProtection="1">
      <alignment horizontal="center" vertical="center" wrapText="1"/>
      <protection locked="0"/>
    </xf>
    <xf numFmtId="9" fontId="3" fillId="7" borderId="2" xfId="1"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3" fillId="8" borderId="14"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wrapText="1"/>
      <protection locked="0"/>
    </xf>
    <xf numFmtId="0" fontId="19" fillId="7" borderId="2" xfId="0" applyFont="1" applyFill="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9" fontId="24" fillId="11" borderId="2" xfId="1" applyFont="1" applyFill="1" applyBorder="1" applyAlignment="1" applyProtection="1">
      <alignment horizontal="center" vertical="center" wrapText="1"/>
    </xf>
    <xf numFmtId="9" fontId="24" fillId="11" borderId="3" xfId="1" applyFont="1" applyFill="1" applyBorder="1" applyAlignment="1" applyProtection="1">
      <alignment horizontal="center" vertical="center" wrapText="1"/>
    </xf>
    <xf numFmtId="9" fontId="24" fillId="11" borderId="4" xfId="1"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protection locked="0"/>
    </xf>
    <xf numFmtId="0" fontId="5" fillId="11" borderId="2" xfId="0" applyFont="1" applyFill="1" applyBorder="1" applyAlignment="1">
      <alignment horizontal="center" vertical="center" wrapText="1"/>
    </xf>
    <xf numFmtId="0" fontId="5" fillId="11" borderId="4" xfId="0" applyFont="1" applyFill="1" applyBorder="1" applyAlignment="1">
      <alignment horizontal="center" vertical="center" wrapText="1"/>
    </xf>
    <xf numFmtId="9" fontId="5" fillId="11" borderId="2" xfId="1" applyFont="1" applyFill="1" applyBorder="1" applyAlignment="1" applyProtection="1">
      <alignment horizontal="center" vertical="center" wrapText="1"/>
    </xf>
    <xf numFmtId="9" fontId="5" fillId="11" borderId="4" xfId="1" applyFont="1" applyFill="1" applyBorder="1" applyAlignment="1" applyProtection="1">
      <alignment horizontal="center" vertical="center" wrapText="1"/>
    </xf>
    <xf numFmtId="9" fontId="3" fillId="11" borderId="2" xfId="1" applyFont="1" applyFill="1" applyBorder="1" applyAlignment="1" applyProtection="1">
      <alignment horizontal="center" vertical="center" wrapText="1"/>
    </xf>
    <xf numFmtId="9" fontId="3" fillId="11" borderId="4" xfId="1" applyFont="1" applyFill="1" applyBorder="1" applyAlignment="1" applyProtection="1">
      <alignment horizontal="center" vertical="center" wrapText="1"/>
    </xf>
    <xf numFmtId="0" fontId="3" fillId="11" borderId="2"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6" fillId="11" borderId="2" xfId="0" applyFont="1" applyFill="1" applyBorder="1" applyAlignment="1" applyProtection="1">
      <alignment horizontal="center" vertical="center" wrapText="1"/>
      <protection locked="0"/>
    </xf>
    <xf numFmtId="0" fontId="6" fillId="11" borderId="4" xfId="0" applyFont="1" applyFill="1" applyBorder="1" applyAlignment="1" applyProtection="1">
      <alignment horizontal="center" vertical="center" wrapText="1"/>
      <protection locked="0"/>
    </xf>
    <xf numFmtId="0" fontId="23" fillId="11" borderId="2" xfId="0" applyFont="1" applyFill="1" applyBorder="1" applyAlignment="1" applyProtection="1">
      <alignment horizontal="center" vertical="center" wrapText="1"/>
      <protection locked="0"/>
    </xf>
    <xf numFmtId="0" fontId="23" fillId="11" borderId="4"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17" fillId="0" borderId="0" xfId="0" applyFont="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cellXfs>
  <cellStyles count="2">
    <cellStyle name="Normal" xfId="0" builtinId="0"/>
    <cellStyle name="Porcentaje" xfId="1" builtinId="5"/>
  </cellStyles>
  <dxfs count="258">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361789</xdr:colOff>
      <xdr:row>0</xdr:row>
      <xdr:rowOff>67235</xdr:rowOff>
    </xdr:from>
    <xdr:ext cx="620327" cy="766802"/>
    <xdr:pic>
      <xdr:nvPicPr>
        <xdr:cNvPr id="6" name="image5.png" descr="escudo_negro">
          <a:extLst>
            <a:ext uri="{FF2B5EF4-FFF2-40B4-BE49-F238E27FC236}">
              <a16:creationId xmlns:a16="http://schemas.microsoft.com/office/drawing/2014/main" id="{C8C03751-65AC-4781-BEC9-EC57D0A3968F}"/>
            </a:ext>
          </a:extLst>
        </xdr:cNvPr>
        <xdr:cNvPicPr/>
      </xdr:nvPicPr>
      <xdr:blipFill>
        <a:blip xmlns:r="http://schemas.openxmlformats.org/officeDocument/2006/relationships" r:embed="rId1"/>
        <a:srcRect/>
        <a:stretch>
          <a:fillRect/>
        </a:stretch>
      </xdr:blipFill>
      <xdr:spPr>
        <a:xfrm>
          <a:off x="361789" y="67235"/>
          <a:ext cx="620327" cy="766802"/>
        </a:xfrm>
        <a:prstGeom prst="rect">
          <a:avLst/>
        </a:prstGeom>
        <a:ln/>
      </xdr:spPr>
    </xdr:pic>
    <xdr:clientData/>
  </xdr:oneCellAnchor>
  <xdr:oneCellAnchor>
    <xdr:from>
      <xdr:col>9</xdr:col>
      <xdr:colOff>933288</xdr:colOff>
      <xdr:row>0</xdr:row>
      <xdr:rowOff>114459</xdr:rowOff>
    </xdr:from>
    <xdr:ext cx="2249983" cy="643538"/>
    <xdr:pic>
      <xdr:nvPicPr>
        <xdr:cNvPr id="7" name="image3.png">
          <a:extLst>
            <a:ext uri="{FF2B5EF4-FFF2-40B4-BE49-F238E27FC236}">
              <a16:creationId xmlns:a16="http://schemas.microsoft.com/office/drawing/2014/main" id="{CE027D61-22B5-49B7-BC8F-336A01D577EF}"/>
            </a:ext>
          </a:extLst>
        </xdr:cNvPr>
        <xdr:cNvPicPr/>
      </xdr:nvPicPr>
      <xdr:blipFill>
        <a:blip xmlns:r="http://schemas.openxmlformats.org/officeDocument/2006/relationships" r:embed="rId2"/>
        <a:srcRect l="21724" t="27673" r="31431" b="37148"/>
        <a:stretch>
          <a:fillRect/>
        </a:stretch>
      </xdr:blipFill>
      <xdr:spPr>
        <a:xfrm>
          <a:off x="14649288" y="114459"/>
          <a:ext cx="2249983" cy="643538"/>
        </a:xfrm>
        <a:prstGeom prst="rect">
          <a:avLst/>
        </a:prstGeom>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3" name="Imagen 2">
          <a:extLst>
            <a:ext uri="{FF2B5EF4-FFF2-40B4-BE49-F238E27FC236}">
              <a16:creationId xmlns:a16="http://schemas.microsoft.com/office/drawing/2014/main" id="{2CAE7639-DFDD-4886-BFA5-888E371C74B6}"/>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4" name="Imagen 3">
          <a:extLst>
            <a:ext uri="{FF2B5EF4-FFF2-40B4-BE49-F238E27FC236}">
              <a16:creationId xmlns:a16="http://schemas.microsoft.com/office/drawing/2014/main" id="{314119DC-FDDA-4447-B5CE-9C428604F336}"/>
            </a:ext>
          </a:extLst>
        </xdr:cNvPr>
        <xdr:cNvPicPr>
          <a:picLocks noChangeAspect="1"/>
        </xdr:cNvPicPr>
      </xdr:nvPicPr>
      <xdr:blipFill>
        <a:blip xmlns:r="http://schemas.openxmlformats.org/officeDocument/2006/relationships" r:embed="rId2"/>
        <a:stretch>
          <a:fillRect/>
        </a:stretch>
      </xdr:blipFill>
      <xdr:spPr>
        <a:xfrm>
          <a:off x="3333750" y="4238625"/>
          <a:ext cx="5734050" cy="371347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omez Castro Family" id="{4A2703FB-5C98-4DA4-B81C-8C89C102BDDC}" userId="f3ec9adc900ca40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2703FB-5C98-4DA4-B81C-8C89C102BDDC}" id="{EE5AAC7C-3DE7-465B-B616-37A3B64AB5B0}">
    <text>Un control se define como la medida que permite reducir o mitigar el riesgo.</text>
  </threadedComment>
  <threadedComment ref="AI5" dT="2021-08-23T12:45:06.24" personId="{4A2703FB-5C98-4DA4-B81C-8C89C102BDDC}" id="{987E52F0-072C-4774-81C7-EF29CA1343E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10T14:14:18.93" personId="{4A2703FB-5C98-4DA4-B81C-8C89C102BDDC}" id="{3EF31F56-DA4E-4027-BEDA-56D4070A0524}">
    <text>Qué?
Las consecuencias que puede ocasionar al instituto la materialización del riesgo.</text>
  </threadedComment>
  <threadedComment ref="G6" dT="2021-08-10T14:14:27.70" personId="{4A2703FB-5C98-4DA4-B81C-8C89C102BDDC}" id="{BC458EBD-3668-4645-9B1D-86A8E352AF64}">
    <text>Cómo?
Circunstancias o situaciones más evidentes sobre las cuales se presenta el riesgo, las mismas no constituyen la causa principal o base para que se presente el riesgo.</text>
  </threadedComment>
  <threadedComment ref="H6" dT="2021-08-10T14:14:44.80" personId="{4A2703FB-5C98-4DA4-B81C-8C89C102BDDC}" id="{25ACF881-2C52-4E82-9094-ABE995306D36}">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I6" dT="2021-08-20T20:00:10.18" personId="{4A2703FB-5C98-4DA4-B81C-8C89C102BDDC}" id="{E710B3B6-9467-4DF8-9F5A-5C9BB5EBE8FA}">
    <text>Los riesgos que se identifiquen deben tener impacto en el cumplimiento del objetivo estratégico o del proceso.</text>
  </threadedComment>
  <threadedComment ref="J6" dT="2021-08-20T20:48:08.23" personId="{4A2703FB-5C98-4DA4-B81C-8C89C102BDDC}" id="{1F5CBD9D-8BDB-48D5-969C-7650F6CCB99A}">
    <text>Permite agrupar los riesgos identificados</text>
  </threadedComment>
  <threadedComment ref="K6" dT="2021-08-20T20:56:52.84" personId="{4A2703FB-5C98-4DA4-B81C-8C89C102BDDC}" id="{0D930A2E-644F-4A71-B90A-EAB069C2125B}">
    <text>Frecuencia en la que se realiza la actividad dada en cantidad de veces al año</text>
  </threadedComment>
  <threadedComment ref="L6" dT="2021-08-20T20:51:59.34" personId="{4A2703FB-5C98-4DA4-B81C-8C89C102BDDC}" id="{530330CE-8652-4B1B-B6BB-D8DDC94246CA}">
    <text>Número de veces que se pasa por el punto de riesgo en el periodo de 1 año</text>
  </threadedComment>
  <threadedComment ref="Q6" dT="2021-08-20T22:49:44.89" personId="{4A2703FB-5C98-4DA4-B81C-8C89C102BDDC}" id="{B200813B-2D5A-47BD-B5EB-FF6EEF328DE4}">
    <text>Cuando se presenten ambos impactos para un riesgo, tanto económico como reputacional, con diferente niveles se debe tomar el nivel más alto</text>
  </threadedComment>
  <threadedComment ref="S6" dT="2021-08-20T22:49:51.39" personId="{4A2703FB-5C98-4DA4-B81C-8C89C102BDDC}" id="{FD4A2DE0-7559-458C-8C3E-5A8AADB7BF13}">
    <text>Cuando se presenten ambos impactos para un riesgo, tanto económico como reputacional, con diferente niveles se debe tomar el nivel más alto</text>
  </threadedComment>
  <threadedComment ref="AA6" dT="2021-08-23T12:15:00.81" personId="{4A2703FB-5C98-4DA4-B81C-8C89C102BDDC}" id="{43BA5BE5-7A11-4F6D-8BDB-481E024263A0}">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ext>
  </threadedComment>
  <threadedComment ref="AC6" dT="2021-08-23T12:24:18.42" personId="{4A2703FB-5C98-4DA4-B81C-8C89C102BDDC}" id="{9CE3E0DD-4075-4363-B522-897E8269CB85}">
    <text>Automatico: Son actividades de procesamiento o validación de información que se ejecutan por un sistema y/o aplicativo de manera automática sin la intervención de personas para su realización
Manual: controles que son ejecutados por una persona, tiene implicito el error humano</text>
  </threadedComment>
  <threadedComment ref="AF6" dT="2021-08-23T12:29:14.63" personId="{4A2703FB-5C98-4DA4-B81C-8C89C102BDDC}" id="{5668217F-3939-427B-9951-ADE57A1F76CC}">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C67F7551-913E-4F25-8B5C-820D68B45F4D}">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I1048576"/>
  <sheetViews>
    <sheetView tabSelected="1" topLeftCell="AY1" zoomScale="70" zoomScaleNormal="70" workbookViewId="0">
      <selection activeCell="BE7" sqref="BE7"/>
    </sheetView>
  </sheetViews>
  <sheetFormatPr defaultColWidth="0" defaultRowHeight="18" zeroHeight="1"/>
  <cols>
    <col min="1" max="2" width="10.7109375" style="13" customWidth="1"/>
    <col min="3" max="3" width="30.7109375" style="13" customWidth="1"/>
    <col min="4" max="4" width="46.140625" style="13" customWidth="1"/>
    <col min="5" max="5" width="30.7109375" style="13" customWidth="1"/>
    <col min="6" max="8" width="19.42578125" style="13" customWidth="1"/>
    <col min="9" max="9" width="33.42578125" style="13" customWidth="1"/>
    <col min="10" max="10" width="37" style="13" customWidth="1"/>
    <col min="11" max="11" width="11.85546875" style="13" customWidth="1"/>
    <col min="12" max="12" width="15.7109375" style="13" customWidth="1"/>
    <col min="13" max="13" width="8.42578125" style="14" customWidth="1"/>
    <col min="14" max="14" width="8.7109375" style="48" hidden="1" customWidth="1"/>
    <col min="15" max="17" width="15.7109375" style="13" customWidth="1"/>
    <col min="18" max="18" width="8.5703125" style="13" hidden="1" customWidth="1"/>
    <col min="19" max="19" width="15.7109375" style="13" customWidth="1"/>
    <col min="20" max="20" width="7.140625" style="13" hidden="1" customWidth="1"/>
    <col min="21" max="21" width="8.42578125" style="48" customWidth="1"/>
    <col min="22" max="22" width="8.42578125" style="48" hidden="1" customWidth="1"/>
    <col min="23" max="23" width="19.85546875" style="44" customWidth="1"/>
    <col min="24" max="24" width="36.28515625" style="13" customWidth="1"/>
    <col min="25" max="26" width="7.140625" style="68" customWidth="1"/>
    <col min="27" max="27" width="7.140625" style="13" customWidth="1"/>
    <col min="28" max="28" width="8" style="13" customWidth="1"/>
    <col min="29" max="29" width="7.140625" style="13" customWidth="1"/>
    <col min="30" max="30" width="6.5703125" style="13" customWidth="1"/>
    <col min="31" max="31" width="9.42578125" style="29" customWidth="1"/>
    <col min="32" max="34" width="7.140625" style="13" customWidth="1"/>
    <col min="35" max="35" width="13" style="29" customWidth="1"/>
    <col min="36" max="36" width="19.7109375" style="13" customWidth="1"/>
    <col min="37" max="37" width="6.85546875" style="27" customWidth="1"/>
    <col min="38" max="38" width="7.7109375" style="75" hidden="1" customWidth="1"/>
    <col min="39" max="39" width="19.7109375" style="13" customWidth="1"/>
    <col min="40" max="40" width="9.85546875" style="13" customWidth="1"/>
    <col min="41" max="42" width="9.85546875" style="75" hidden="1" customWidth="1"/>
    <col min="43" max="43" width="19.7109375" style="44" customWidth="1"/>
    <col min="44" max="44" width="19.7109375" style="13" customWidth="1"/>
    <col min="45" max="45" width="40.7109375" style="13" customWidth="1"/>
    <col min="46" max="46" width="19.7109375" style="13" customWidth="1"/>
    <col min="47" max="48" width="19.7109375" style="34" customWidth="1"/>
    <col min="49" max="49" width="19.7109375" style="13" customWidth="1"/>
    <col min="50" max="50" width="31.140625" style="13" customWidth="1"/>
    <col min="51" max="51" width="92.42578125" style="13" customWidth="1"/>
    <col min="52" max="52" width="15" style="13" customWidth="1"/>
    <col min="53" max="53" width="12.42578125" style="13" customWidth="1"/>
    <col min="54" max="54" width="60.7109375" style="13" customWidth="1"/>
    <col min="55" max="55" width="71.5703125" style="13" customWidth="1"/>
    <col min="56" max="56" width="8.140625" style="27" customWidth="1"/>
    <col min="57" max="57" width="99" style="13" customWidth="1"/>
    <col min="58" max="59" width="15.42578125" style="13" customWidth="1"/>
    <col min="60" max="60" width="28.140625" style="13" customWidth="1"/>
    <col min="61" max="61" width="42.42578125" style="13" customWidth="1"/>
    <col min="62" max="62" width="9.5703125" style="27" customWidth="1"/>
    <col min="63" max="63" width="28.140625" style="13" customWidth="1"/>
    <col min="64" max="65" width="15.42578125" style="13" customWidth="1"/>
    <col min="66" max="67" width="28.140625" style="13" customWidth="1"/>
    <col min="68" max="68" width="9.5703125" style="27" customWidth="1"/>
    <col min="69" max="113" width="0" style="13" hidden="1" customWidth="1"/>
    <col min="114" max="16384" width="11.42578125" style="13" hidden="1"/>
  </cols>
  <sheetData>
    <row r="1" spans="1:68" ht="23.25" customHeight="1">
      <c r="A1" s="222"/>
      <c r="B1" s="223"/>
      <c r="C1" s="247" t="s">
        <v>0</v>
      </c>
      <c r="D1" s="248"/>
      <c r="E1" s="248"/>
      <c r="F1" s="248"/>
      <c r="G1" s="248"/>
      <c r="H1" s="248"/>
      <c r="I1" s="249"/>
      <c r="J1" s="232"/>
      <c r="K1" s="232"/>
      <c r="L1" s="232"/>
      <c r="M1" s="50"/>
      <c r="N1" s="51"/>
      <c r="O1" s="14"/>
      <c r="P1" s="14"/>
      <c r="Q1" s="14"/>
      <c r="R1" s="14"/>
      <c r="S1" s="14"/>
      <c r="T1" s="14"/>
      <c r="U1" s="52"/>
      <c r="V1" s="52"/>
      <c r="W1" s="53"/>
      <c r="X1" s="50"/>
      <c r="Y1" s="13"/>
      <c r="Z1" s="13"/>
      <c r="AE1" s="28"/>
      <c r="AI1" s="28"/>
      <c r="AK1" s="26"/>
      <c r="BD1" s="26"/>
      <c r="BJ1" s="26"/>
      <c r="BP1" s="26"/>
    </row>
    <row r="2" spans="1:68" ht="23.25" customHeight="1">
      <c r="A2" s="224"/>
      <c r="B2" s="225"/>
      <c r="C2" s="247" t="s">
        <v>1</v>
      </c>
      <c r="D2" s="248"/>
      <c r="E2" s="248"/>
      <c r="F2" s="248"/>
      <c r="G2" s="248"/>
      <c r="H2" s="248"/>
      <c r="I2" s="249"/>
      <c r="J2" s="232"/>
      <c r="K2" s="232"/>
      <c r="L2" s="232"/>
      <c r="M2" s="50"/>
      <c r="N2" s="51"/>
      <c r="O2" s="14"/>
      <c r="P2" s="14"/>
      <c r="Q2" s="14"/>
      <c r="R2" s="14"/>
      <c r="S2" s="14"/>
      <c r="T2" s="14"/>
      <c r="U2" s="52"/>
      <c r="V2" s="52"/>
      <c r="W2" s="53"/>
      <c r="X2" s="50"/>
      <c r="Y2" s="13"/>
      <c r="Z2" s="13"/>
      <c r="AE2" s="28"/>
      <c r="AI2" s="28"/>
      <c r="AK2" s="26"/>
      <c r="BD2" s="26"/>
      <c r="BJ2" s="26"/>
      <c r="BP2" s="26"/>
    </row>
    <row r="3" spans="1:68" ht="23.25" customHeight="1">
      <c r="A3" s="226"/>
      <c r="B3" s="227"/>
      <c r="C3" s="232" t="s">
        <v>2</v>
      </c>
      <c r="D3" s="232"/>
      <c r="E3" s="232"/>
      <c r="F3" s="232" t="s">
        <v>3</v>
      </c>
      <c r="G3" s="232"/>
      <c r="H3" s="232"/>
      <c r="I3" s="232"/>
      <c r="J3" s="232"/>
      <c r="K3" s="232"/>
      <c r="L3" s="232"/>
      <c r="M3" s="50"/>
      <c r="N3" s="51"/>
      <c r="O3" s="50"/>
      <c r="P3" s="50"/>
      <c r="Q3" s="50"/>
      <c r="R3" s="50"/>
      <c r="S3" s="50"/>
      <c r="T3" s="50"/>
      <c r="U3" s="51"/>
      <c r="V3" s="51"/>
      <c r="W3" s="53"/>
      <c r="X3" s="50"/>
      <c r="Y3" s="13"/>
      <c r="Z3" s="13"/>
      <c r="AE3" s="28"/>
      <c r="AI3" s="28"/>
      <c r="AK3" s="26"/>
      <c r="BD3" s="26"/>
      <c r="BJ3" s="26"/>
      <c r="BP3" s="26"/>
    </row>
    <row r="4" spans="1:68" s="14" customFormat="1" ht="23.25" customHeight="1">
      <c r="A4" s="228" t="s">
        <v>4</v>
      </c>
      <c r="B4" s="229"/>
      <c r="C4" s="232" t="s">
        <v>5</v>
      </c>
      <c r="D4" s="232" t="s">
        <v>6</v>
      </c>
      <c r="E4" s="232" t="s">
        <v>7</v>
      </c>
      <c r="F4" s="253" t="s">
        <v>8</v>
      </c>
      <c r="G4" s="253"/>
      <c r="H4" s="253"/>
      <c r="I4" s="253"/>
      <c r="J4" s="253"/>
      <c r="K4" s="253"/>
      <c r="L4" s="253"/>
      <c r="M4" s="253"/>
      <c r="N4" s="253"/>
      <c r="O4" s="253"/>
      <c r="P4" s="253"/>
      <c r="Q4" s="253"/>
      <c r="R4" s="253"/>
      <c r="S4" s="253"/>
      <c r="T4" s="253"/>
      <c r="U4" s="253"/>
      <c r="V4" s="253"/>
      <c r="W4" s="253"/>
      <c r="X4" s="235" t="s">
        <v>9</v>
      </c>
      <c r="Y4" s="235"/>
      <c r="Z4" s="235"/>
      <c r="AA4" s="235"/>
      <c r="AB4" s="235"/>
      <c r="AC4" s="235"/>
      <c r="AD4" s="235"/>
      <c r="AE4" s="235"/>
      <c r="AF4" s="235"/>
      <c r="AG4" s="235"/>
      <c r="AH4" s="235"/>
      <c r="AI4" s="235"/>
      <c r="AJ4" s="235"/>
      <c r="AK4" s="235"/>
      <c r="AL4" s="235"/>
      <c r="AM4" s="235"/>
      <c r="AN4" s="235"/>
      <c r="AO4" s="235"/>
      <c r="AP4" s="235"/>
      <c r="AQ4" s="235"/>
      <c r="AR4" s="235"/>
      <c r="AS4" s="239" t="s">
        <v>10</v>
      </c>
      <c r="AT4" s="240"/>
      <c r="AU4" s="240"/>
      <c r="AV4" s="240"/>
      <c r="AW4" s="240"/>
      <c r="AX4" s="241"/>
      <c r="AY4" s="234" t="s">
        <v>11</v>
      </c>
      <c r="AZ4" s="234"/>
      <c r="BA4" s="234"/>
      <c r="BB4" s="234"/>
      <c r="BC4" s="234"/>
      <c r="BD4" s="234"/>
      <c r="BE4" s="234" t="s">
        <v>12</v>
      </c>
      <c r="BF4" s="234"/>
      <c r="BG4" s="234"/>
      <c r="BH4" s="234"/>
      <c r="BI4" s="234"/>
      <c r="BJ4" s="234"/>
      <c r="BK4" s="234" t="s">
        <v>13</v>
      </c>
      <c r="BL4" s="234"/>
      <c r="BM4" s="234"/>
      <c r="BN4" s="234"/>
      <c r="BO4" s="234"/>
      <c r="BP4" s="234"/>
    </row>
    <row r="5" spans="1:68" s="14" customFormat="1" ht="21.75" customHeight="1">
      <c r="A5" s="230"/>
      <c r="B5" s="231"/>
      <c r="C5" s="232"/>
      <c r="D5" s="232"/>
      <c r="E5" s="232"/>
      <c r="F5" s="253"/>
      <c r="G5" s="253"/>
      <c r="H5" s="253"/>
      <c r="I5" s="253"/>
      <c r="J5" s="253"/>
      <c r="K5" s="253"/>
      <c r="L5" s="253"/>
      <c r="M5" s="253"/>
      <c r="N5" s="253"/>
      <c r="O5" s="253"/>
      <c r="P5" s="253"/>
      <c r="Q5" s="253"/>
      <c r="R5" s="253"/>
      <c r="S5" s="253"/>
      <c r="T5" s="253"/>
      <c r="U5" s="253"/>
      <c r="V5" s="253"/>
      <c r="W5" s="253"/>
      <c r="X5" s="235" t="s">
        <v>14</v>
      </c>
      <c r="Y5" s="235" t="s">
        <v>15</v>
      </c>
      <c r="Z5" s="235"/>
      <c r="AA5" s="235" t="s">
        <v>16</v>
      </c>
      <c r="AB5" s="235"/>
      <c r="AC5" s="235"/>
      <c r="AD5" s="235"/>
      <c r="AE5" s="235"/>
      <c r="AF5" s="235"/>
      <c r="AG5" s="235"/>
      <c r="AH5" s="235"/>
      <c r="AI5" s="236" t="s">
        <v>17</v>
      </c>
      <c r="AJ5" s="235" t="s">
        <v>18</v>
      </c>
      <c r="AK5" s="236" t="s">
        <v>19</v>
      </c>
      <c r="AL5" s="76"/>
      <c r="AM5" s="235" t="s">
        <v>20</v>
      </c>
      <c r="AN5" s="235" t="s">
        <v>19</v>
      </c>
      <c r="AO5" s="76"/>
      <c r="AP5" s="76"/>
      <c r="AQ5" s="245" t="s">
        <v>21</v>
      </c>
      <c r="AR5" s="235" t="s">
        <v>22</v>
      </c>
      <c r="AS5" s="242"/>
      <c r="AT5" s="243"/>
      <c r="AU5" s="243"/>
      <c r="AV5" s="243"/>
      <c r="AW5" s="243"/>
      <c r="AX5" s="244"/>
      <c r="AY5" s="234"/>
      <c r="AZ5" s="234"/>
      <c r="BA5" s="234"/>
      <c r="BB5" s="234"/>
      <c r="BC5" s="234"/>
      <c r="BD5" s="234"/>
      <c r="BE5" s="234"/>
      <c r="BF5" s="234"/>
      <c r="BG5" s="234"/>
      <c r="BH5" s="234"/>
      <c r="BI5" s="234"/>
      <c r="BJ5" s="234"/>
      <c r="BK5" s="234"/>
      <c r="BL5" s="234"/>
      <c r="BM5" s="234"/>
      <c r="BN5" s="234"/>
      <c r="BO5" s="234"/>
      <c r="BP5" s="234"/>
    </row>
    <row r="6" spans="1:68" s="14" customFormat="1" ht="91.5" customHeight="1">
      <c r="A6" s="230"/>
      <c r="B6" s="231"/>
      <c r="C6" s="233"/>
      <c r="D6" s="233"/>
      <c r="E6" s="233"/>
      <c r="F6" s="54" t="s">
        <v>23</v>
      </c>
      <c r="G6" s="54" t="s">
        <v>24</v>
      </c>
      <c r="H6" s="54" t="s">
        <v>25</v>
      </c>
      <c r="I6" s="54" t="s">
        <v>26</v>
      </c>
      <c r="J6" s="54" t="s">
        <v>27</v>
      </c>
      <c r="K6" s="54" t="s">
        <v>28</v>
      </c>
      <c r="L6" s="54" t="s">
        <v>29</v>
      </c>
      <c r="M6" s="54" t="s">
        <v>19</v>
      </c>
      <c r="N6" s="55"/>
      <c r="O6" s="56" t="s">
        <v>30</v>
      </c>
      <c r="P6" s="57" t="s">
        <v>31</v>
      </c>
      <c r="Q6" s="57" t="s">
        <v>32</v>
      </c>
      <c r="R6" s="57"/>
      <c r="S6" s="57" t="s">
        <v>33</v>
      </c>
      <c r="T6" s="57"/>
      <c r="U6" s="57" t="s">
        <v>19</v>
      </c>
      <c r="V6" s="57"/>
      <c r="W6" s="58" t="s">
        <v>34</v>
      </c>
      <c r="X6" s="238"/>
      <c r="Y6" s="59" t="s">
        <v>35</v>
      </c>
      <c r="Z6" s="59" t="s">
        <v>23</v>
      </c>
      <c r="AA6" s="59" t="s">
        <v>36</v>
      </c>
      <c r="AB6" s="59"/>
      <c r="AC6" s="59" t="s">
        <v>37</v>
      </c>
      <c r="AD6" s="59"/>
      <c r="AE6" s="60" t="s">
        <v>38</v>
      </c>
      <c r="AF6" s="59" t="s">
        <v>39</v>
      </c>
      <c r="AG6" s="59" t="s">
        <v>28</v>
      </c>
      <c r="AH6" s="59" t="s">
        <v>40</v>
      </c>
      <c r="AI6" s="237"/>
      <c r="AJ6" s="238"/>
      <c r="AK6" s="237"/>
      <c r="AL6" s="77"/>
      <c r="AM6" s="238"/>
      <c r="AN6" s="238"/>
      <c r="AO6" s="77"/>
      <c r="AP6" s="77"/>
      <c r="AQ6" s="246"/>
      <c r="AR6" s="238"/>
      <c r="AS6" s="61" t="s">
        <v>41</v>
      </c>
      <c r="AT6" s="61" t="s">
        <v>42</v>
      </c>
      <c r="AU6" s="62" t="s">
        <v>43</v>
      </c>
      <c r="AV6" s="62" t="s">
        <v>44</v>
      </c>
      <c r="AW6" s="61" t="s">
        <v>45</v>
      </c>
      <c r="AX6" s="61" t="s">
        <v>46</v>
      </c>
      <c r="AY6" s="63" t="s">
        <v>47</v>
      </c>
      <c r="AZ6" s="63" t="s">
        <v>48</v>
      </c>
      <c r="BA6" s="63" t="s">
        <v>49</v>
      </c>
      <c r="BB6" s="63" t="s">
        <v>50</v>
      </c>
      <c r="BC6" s="63" t="s">
        <v>51</v>
      </c>
      <c r="BD6" s="64" t="s">
        <v>52</v>
      </c>
      <c r="BE6" s="63" t="s">
        <v>47</v>
      </c>
      <c r="BF6" s="63" t="s">
        <v>48</v>
      </c>
      <c r="BG6" s="63" t="s">
        <v>49</v>
      </c>
      <c r="BH6" s="63" t="s">
        <v>50</v>
      </c>
      <c r="BI6" s="63" t="s">
        <v>51</v>
      </c>
      <c r="BJ6" s="64" t="s">
        <v>52</v>
      </c>
      <c r="BK6" s="63" t="s">
        <v>47</v>
      </c>
      <c r="BL6" s="63" t="s">
        <v>48</v>
      </c>
      <c r="BM6" s="63" t="s">
        <v>49</v>
      </c>
      <c r="BN6" s="63" t="s">
        <v>50</v>
      </c>
      <c r="BO6" s="63" t="s">
        <v>51</v>
      </c>
      <c r="BP6" s="64" t="s">
        <v>52</v>
      </c>
    </row>
    <row r="7" spans="1:68" ht="124.5" customHeight="1">
      <c r="A7" s="189">
        <v>6</v>
      </c>
      <c r="B7" s="173" t="s">
        <v>53</v>
      </c>
      <c r="C7" s="173" t="s">
        <v>54</v>
      </c>
      <c r="D7" s="173" t="s">
        <v>55</v>
      </c>
      <c r="E7" s="173" t="s">
        <v>56</v>
      </c>
      <c r="F7" s="173" t="s">
        <v>57</v>
      </c>
      <c r="G7" s="173" t="s">
        <v>58</v>
      </c>
      <c r="H7" s="173" t="s">
        <v>59</v>
      </c>
      <c r="I7" s="173" t="s">
        <v>60</v>
      </c>
      <c r="J7" s="191" t="s">
        <v>61</v>
      </c>
      <c r="K7" s="193" t="s">
        <v>62</v>
      </c>
      <c r="L7" s="163" t="str">
        <f t="shared" ref="L7" si="0">IF(K7=0,"Defina la frecuencia",IF(K7="2 veces por año","Muy baja",IF(K7="3 a 24 veces por año","Baja",IF(K7="24 a 500 veces por año","Media",IF(K7="500 veces al año y maximo 5000veces por año","Alta","Muy alta")))))</f>
        <v>Media</v>
      </c>
      <c r="M7" s="195" t="str">
        <f t="shared" ref="M7" si="1">IF(L7="Muy baja","20%",IF(L7="Baja","40%",IF(L7="Media","60%",IF(L7="Alta","80%",IF(L7="Muy alta","100%","Defina la Frecuencia")))))</f>
        <v>60%</v>
      </c>
      <c r="N7" s="125">
        <f t="shared" ref="N7" si="2">VALUE(M7)</f>
        <v>0.6</v>
      </c>
      <c r="O7" s="173"/>
      <c r="P7" s="173" t="s">
        <v>63</v>
      </c>
      <c r="Q7" s="163">
        <f t="shared" ref="Q7" si="3">IF(O7=0,0,IF(O7="Afectación menor a 10 SMLMV","Leve 20%",IF(O7="Entre 10 y 50 SMLMV","Menor 40%",IF(O7="Entre 50 y 100 SMLMV","Moderado 60%",IF(O7="Entre 100 y 500 SMLMV","Mayor 80%","Catastrofico 100%")))))</f>
        <v>0</v>
      </c>
      <c r="R7" s="123">
        <f t="shared" ref="R7:R8" si="4">IF(O7=0,0,IF(Q7="Leve 20%",20%,IF(Q7="Menor 40%",40%,IF(Q7="Moderado 60%",60%,IF(Q7="Mayor 80%",80%,100%)))))</f>
        <v>0</v>
      </c>
      <c r="S7" s="163" t="str">
        <f t="shared" ref="S7" si="5">IF(P7=0,0,IF(P7="El riesgo afecta la imagen de algún área del Instituto","Leve 20%",IF(P7="El riesgo afecta la imagen del Instituto internamente, de conocimiento general nivel interno, de junta directiva y proveedores","Menor 40%",IF(P7="El riesgo afecta la imagen del Instituto con algunos usuarios de relevancia frente al logro de los objetivos","Moderado 60%",IF(P7="El riesgo afecta la imagen del Instituto con efecto publicitario sostenido a nivel de sector administrativo, nivel departamental o municipal","Mayor 80%","Catastrofico 100%")))))</f>
        <v>Moderado 60%</v>
      </c>
      <c r="T7" s="124">
        <f t="shared" ref="T7" si="6">IF(S7=0,0,IF(S7="Leve 20%",20%,IF(S7="Menor 40%",40%,IF(S7="Moderado 60%",60%,IF(S7="Mayor 80%",80%,100%)))))</f>
        <v>0.6</v>
      </c>
      <c r="U7" s="165">
        <f t="shared" ref="U7" si="7">IF(R7&gt;T7,R7,T7)</f>
        <v>0.6</v>
      </c>
      <c r="V7" s="125">
        <f t="shared" ref="V7:V8" si="8">VALUE(U7)</f>
        <v>0.6</v>
      </c>
      <c r="W7" s="167" t="str">
        <f>VLOOKUP(N7,Matriz!$B$3:$G$8,MATCH(V7,Matriz!$B$3:$G$3,0),FALSE)</f>
        <v>Moderado</v>
      </c>
      <c r="X7" s="123" t="s">
        <v>64</v>
      </c>
      <c r="Y7" s="124" t="str">
        <f t="shared" ref="Y7:Y8" si="9">IF(AA7="Preventivo","X",IF(AA7="Detectivo","X"," "))</f>
        <v>X</v>
      </c>
      <c r="Z7" s="124" t="str">
        <f t="shared" ref="Z7:Z8" si="10">IF(AA7="Correctivo","X"," ")</f>
        <v xml:space="preserve"> </v>
      </c>
      <c r="AA7" s="127" t="s">
        <v>65</v>
      </c>
      <c r="AB7" s="127">
        <f t="shared" ref="AB7:AB8" si="11">IF(AA7="","",IF(AA7="Preventivo",25%,IF(AA7="Detectivo",15%,10%)))</f>
        <v>0.25</v>
      </c>
      <c r="AC7" s="127" t="s">
        <v>66</v>
      </c>
      <c r="AD7" s="127">
        <f t="shared" ref="AD7:AD8" si="12">IF(AC7="Automatico",25%,15%)</f>
        <v>0.15</v>
      </c>
      <c r="AE7" s="128">
        <f t="shared" ref="AE7:AE8" si="13">AB7+AD7</f>
        <v>0.4</v>
      </c>
      <c r="AF7" s="127" t="s">
        <v>67</v>
      </c>
      <c r="AG7" s="127" t="s">
        <v>68</v>
      </c>
      <c r="AH7" s="127" t="s">
        <v>69</v>
      </c>
      <c r="AI7" s="126">
        <f>M7-(M3*AE7)</f>
        <v>0.6</v>
      </c>
      <c r="AJ7" s="163" t="str">
        <f>IF(AK7=0,"Valore el control",IF(AK7=20%,"Muy baja",IF(AK7=40%,"Baja",IF(AK7=60%,"Media",IF(AK7=80%,"Alta","Muy alta")))))</f>
        <v>Media</v>
      </c>
      <c r="AK7" s="169">
        <f>IF(AI8&lt;20%,20%,IF(AI8&lt;40%,40%,IF(AI8&lt;60%,60%,IF(AI8&lt;80%,80%,100%))))</f>
        <v>0.6</v>
      </c>
      <c r="AL7" s="129">
        <f t="shared" ref="AL7:AL8" si="14">VALUE(AK7)</f>
        <v>0.6</v>
      </c>
      <c r="AM7" s="165" t="str">
        <f t="shared" ref="AM7" si="15">IF(AN7=0,0,IF(AN7=20%,"Leve 20%",IF(AN7=40%,"Menor 40%",IF(AN7=60%,"Moderado 60%",IF(AN7=80%,"Mayor 80%","Catastrofico 100%")))))</f>
        <v>Moderado 60%</v>
      </c>
      <c r="AN7" s="165">
        <f t="shared" ref="AN7" si="16">U7</f>
        <v>0.6</v>
      </c>
      <c r="AO7" s="130"/>
      <c r="AP7" s="130"/>
      <c r="AQ7" s="167" t="str">
        <f>VLOOKUP(AK7,Matriz!$B$3:$G$8,MATCH(AN7,Matriz!$B$3:$G$3,0),FALSE)</f>
        <v>Moderado</v>
      </c>
      <c r="AR7" s="173" t="s">
        <v>70</v>
      </c>
      <c r="AS7" s="123" t="s">
        <v>71</v>
      </c>
      <c r="AT7" s="131" t="s">
        <v>72</v>
      </c>
      <c r="AU7" s="132">
        <v>45292</v>
      </c>
      <c r="AV7" s="132">
        <v>45657</v>
      </c>
      <c r="AW7" s="123" t="s">
        <v>73</v>
      </c>
      <c r="AX7" s="131" t="s">
        <v>74</v>
      </c>
      <c r="AY7" s="155" t="s">
        <v>75</v>
      </c>
      <c r="AZ7" s="123" t="s">
        <v>76</v>
      </c>
      <c r="BA7" s="131">
        <v>50</v>
      </c>
      <c r="BB7" s="133" t="s">
        <v>77</v>
      </c>
      <c r="BC7" s="131" t="s">
        <v>78</v>
      </c>
      <c r="BD7" s="134">
        <v>0.5</v>
      </c>
      <c r="BE7" s="135"/>
      <c r="BF7" s="131"/>
      <c r="BG7" s="131"/>
      <c r="BH7" s="131"/>
      <c r="BI7" s="131"/>
      <c r="BJ7" s="134"/>
      <c r="BK7" s="131"/>
      <c r="BL7" s="131"/>
      <c r="BM7" s="131"/>
      <c r="BN7" s="131"/>
      <c r="BO7" s="131"/>
      <c r="BP7" s="136"/>
    </row>
    <row r="8" spans="1:68" ht="154.5" customHeight="1">
      <c r="A8" s="190"/>
      <c r="B8" s="174"/>
      <c r="C8" s="174"/>
      <c r="D8" s="174"/>
      <c r="E8" s="174"/>
      <c r="F8" s="174"/>
      <c r="G8" s="174"/>
      <c r="H8" s="174"/>
      <c r="I8" s="174"/>
      <c r="J8" s="192"/>
      <c r="K8" s="194"/>
      <c r="L8" s="164"/>
      <c r="M8" s="196"/>
      <c r="N8" s="137"/>
      <c r="O8" s="174"/>
      <c r="P8" s="174"/>
      <c r="Q8" s="164"/>
      <c r="R8" s="138">
        <f t="shared" si="4"/>
        <v>0</v>
      </c>
      <c r="S8" s="164"/>
      <c r="T8" s="139"/>
      <c r="U8" s="166"/>
      <c r="V8" s="137">
        <f t="shared" si="8"/>
        <v>0</v>
      </c>
      <c r="W8" s="168"/>
      <c r="X8" s="138" t="s">
        <v>79</v>
      </c>
      <c r="Y8" s="139" t="str">
        <f t="shared" si="9"/>
        <v>X</v>
      </c>
      <c r="Z8" s="139" t="str">
        <f t="shared" si="10"/>
        <v xml:space="preserve"> </v>
      </c>
      <c r="AA8" s="140" t="s">
        <v>80</v>
      </c>
      <c r="AB8" s="140">
        <f t="shared" si="11"/>
        <v>0.15</v>
      </c>
      <c r="AC8" s="140" t="s">
        <v>66</v>
      </c>
      <c r="AD8" s="140">
        <f t="shared" si="12"/>
        <v>0.15</v>
      </c>
      <c r="AE8" s="141">
        <f t="shared" si="13"/>
        <v>0.3</v>
      </c>
      <c r="AF8" s="140" t="s">
        <v>67</v>
      </c>
      <c r="AG8" s="140" t="s">
        <v>68</v>
      </c>
      <c r="AH8" s="140" t="s">
        <v>69</v>
      </c>
      <c r="AI8" s="142">
        <f>AI7-(AI7*AE8)</f>
        <v>0.42</v>
      </c>
      <c r="AJ8" s="164"/>
      <c r="AK8" s="170"/>
      <c r="AL8" s="143">
        <f t="shared" si="14"/>
        <v>0</v>
      </c>
      <c r="AM8" s="166"/>
      <c r="AN8" s="166"/>
      <c r="AO8" s="144"/>
      <c r="AP8" s="144"/>
      <c r="AQ8" s="168"/>
      <c r="AR8" s="174"/>
      <c r="AS8" s="138" t="s">
        <v>81</v>
      </c>
      <c r="AT8" s="138" t="s">
        <v>72</v>
      </c>
      <c r="AU8" s="132">
        <v>45292</v>
      </c>
      <c r="AV8" s="132">
        <v>45657</v>
      </c>
      <c r="AW8" s="138" t="s">
        <v>73</v>
      </c>
      <c r="AX8" s="138" t="s">
        <v>82</v>
      </c>
      <c r="AY8" s="158" t="s">
        <v>83</v>
      </c>
      <c r="AZ8" s="157" t="s">
        <v>76</v>
      </c>
      <c r="BA8" s="159">
        <v>50</v>
      </c>
      <c r="BB8" s="138" t="s">
        <v>84</v>
      </c>
      <c r="BC8" s="138" t="s">
        <v>85</v>
      </c>
      <c r="BD8" s="145">
        <v>1</v>
      </c>
      <c r="BE8" s="146"/>
      <c r="BF8" s="138"/>
      <c r="BG8" s="138"/>
      <c r="BH8" s="138"/>
      <c r="BI8" s="156"/>
      <c r="BJ8" s="145"/>
      <c r="BK8" s="138"/>
      <c r="BL8" s="138"/>
      <c r="BM8" s="138"/>
      <c r="BN8" s="138"/>
      <c r="BO8" s="138"/>
      <c r="BP8" s="147"/>
    </row>
    <row r="9" spans="1:68" ht="270.75" customHeight="1">
      <c r="A9" s="171">
        <v>9</v>
      </c>
      <c r="B9" s="171" t="s">
        <v>53</v>
      </c>
      <c r="C9" s="171" t="s">
        <v>86</v>
      </c>
      <c r="D9" s="171" t="s">
        <v>87</v>
      </c>
      <c r="E9" s="171" t="s">
        <v>56</v>
      </c>
      <c r="F9" s="171" t="s">
        <v>88</v>
      </c>
      <c r="G9" s="171" t="s">
        <v>89</v>
      </c>
      <c r="H9" s="171" t="s">
        <v>90</v>
      </c>
      <c r="I9" s="171" t="s">
        <v>91</v>
      </c>
      <c r="J9" s="171" t="s">
        <v>92</v>
      </c>
      <c r="K9" s="171" t="s">
        <v>93</v>
      </c>
      <c r="L9" s="177" t="str">
        <f>IF(K9=0,"Defina la frecuencia",IF(K9="2 veces por año","Muy baja",IF(K9="3 a 24 veces por año","Baja",IF(K9="24 a 500 veces por año","Media",IF(K9="500 veces al año y maximo 5000veces por año","Alta","Muy alta")))))</f>
        <v>Baja</v>
      </c>
      <c r="M9" s="199" t="str">
        <f>IF(L9="Muy baja","20%",IF(L9="Baja","40%",IF(L9="Media","60%",IF(L9="Alta","80%",IF(L9="Muy alta","100%","Defina la Frecuencia")))))</f>
        <v>40%</v>
      </c>
      <c r="N9" s="197">
        <f>VALUE(M9)</f>
        <v>0.4</v>
      </c>
      <c r="O9" s="171"/>
      <c r="P9" s="171" t="s">
        <v>63</v>
      </c>
      <c r="Q9" s="177">
        <f>IF(O9=0,0,IF(O9="Afectación menor a 10 SMLMV","Leve 20%",IF(O9="Entre 10 y 50 SMLMV","Menor 40%",IF(O9="Entre 50 y 100 SMLMV","Moderado 60%",IF(O9="Entre 100 y 500 SMLMV","Mayor 80%","Castastrofico 100%")))))</f>
        <v>0</v>
      </c>
      <c r="R9" s="122">
        <f>IF(O9=0,0,IF(Q9="Leve 20%",20%,IF(Q9="Menor 40%",40%,IF(Q9="Moderado 60%",60%,IF(Q9="Mayor 80%",80%,100%)))))</f>
        <v>0</v>
      </c>
      <c r="S9" s="177" t="str">
        <f>IF(P9=0,0,IF(P9="El riesgo afecta la imagen de algún área del Instituto","Leve 20%",IF(P9="El riesgo afecta la imagen del Instituto internamente, de conocimiento general nivel interno, de junta directiva y proveedores","Menor 40%",IF(P9="El riesgo afecta la imagen del Instituto con algunos usuarios de relevancia frente al logro de los objetivos","Moderado 60%",IF(P9="El riesgo afecta la imagen del Instituto con efecto publicitario sostenido a nivel de sector administrativo, nivel departamental o municipal","Mayor 80%","Catastrofico 100%")))))</f>
        <v>Moderado 60%</v>
      </c>
      <c r="T9" s="120">
        <f t="shared" ref="T9:T12" si="17">IF(S9=0,0,IF(S9="Leve 20%",20%,IF(S9="Menor 40%",40%,IF(S9="Moderado 60%",60%,IF(S9="Mayor 80%",80%,100%)))))</f>
        <v>0.6</v>
      </c>
      <c r="U9" s="183">
        <f>IF(R9&gt;T9,R9,T9)</f>
        <v>0.6</v>
      </c>
      <c r="V9" s="197">
        <f>VALUE(U9)</f>
        <v>0.6</v>
      </c>
      <c r="W9" s="175" t="str">
        <f>VLOOKUP(N9,Matriz!$B$3:$G$8,MATCH(V9,Matriz!$B$3:$G$3,0),FALSE)</f>
        <v>Moderado</v>
      </c>
      <c r="X9" s="148" t="s">
        <v>94</v>
      </c>
      <c r="Y9" s="149" t="str">
        <f>IF(AA9="Preventivo","X",IF(AA9="Detectivo","X"," "))</f>
        <v>X</v>
      </c>
      <c r="Z9" s="149" t="str">
        <f>IF(AA9="Correctivo","X"," ")</f>
        <v xml:space="preserve"> </v>
      </c>
      <c r="AA9" s="148" t="s">
        <v>65</v>
      </c>
      <c r="AB9" s="150">
        <f>IF(AA9="","",IF(AA9="Preventivo",25%,IF(AA9="Detectivo",15%,10%)))</f>
        <v>0.25</v>
      </c>
      <c r="AC9" s="148" t="s">
        <v>66</v>
      </c>
      <c r="AD9" s="150">
        <f t="shared" ref="AD9:AD12" si="18">IF(AC9="Automatico",25%,15%)</f>
        <v>0.15</v>
      </c>
      <c r="AE9" s="151">
        <f>AB9+AD9</f>
        <v>0.4</v>
      </c>
      <c r="AF9" s="148" t="s">
        <v>67</v>
      </c>
      <c r="AG9" s="148" t="s">
        <v>95</v>
      </c>
      <c r="AH9" s="148" t="s">
        <v>69</v>
      </c>
      <c r="AI9" s="121">
        <f>M9-(M9*AE9)</f>
        <v>0.24</v>
      </c>
      <c r="AJ9" s="177" t="str">
        <f>IF(AK9=0,"Defina la frecuencia",IF(AK9=20%,"Muy baja",IF(AK9=40%,"Baja",IF(AK9=60%,"Media",IF(AK9=80%,"Alta","Muy alta")))))</f>
        <v>Muy baja</v>
      </c>
      <c r="AK9" s="179">
        <f>IF(AI10&lt;20%,20%,IF(AI10&lt;40%,40%,IF(AI10&lt;60%,60%,IF(AI10&lt;80%,80%,100%))))</f>
        <v>0.2</v>
      </c>
      <c r="AL9" s="181">
        <f>VALUE(AK9)</f>
        <v>0.2</v>
      </c>
      <c r="AM9" s="183" t="str">
        <f>IF(AP9=0,0,IF(AP9=20%,"Leve 20%",IF(AP9=40%,"Menor 40%",IF(AP9=60%,"Moderado 60%",IF(AP9=80%,"Mayor 80%","Catastrofico 100%")))))</f>
        <v>Moderado 60%</v>
      </c>
      <c r="AN9" s="183">
        <f>AI11</f>
        <v>0.44999999999999996</v>
      </c>
      <c r="AO9" s="185">
        <f>IF(AN9&lt;20%,20%,IF(AN9&lt;40%,40%,IF(AN9&lt;60%,60%,IF(AN9&lt;80%,80%,100%))))</f>
        <v>0.6</v>
      </c>
      <c r="AP9" s="185">
        <f>VALUE(AO9)</f>
        <v>0.6</v>
      </c>
      <c r="AQ9" s="175" t="str">
        <f>VLOOKUP(AK9,Matriz!$B$3:$G$8,MATCH(AP9,Matriz!$B$3:$G$3,0),FALSE)</f>
        <v>Moderado</v>
      </c>
      <c r="AR9" s="171" t="s">
        <v>70</v>
      </c>
      <c r="AS9" s="160" t="s">
        <v>96</v>
      </c>
      <c r="AT9" s="122" t="s">
        <v>97</v>
      </c>
      <c r="AU9" s="132">
        <v>45292</v>
      </c>
      <c r="AV9" s="132">
        <v>45657</v>
      </c>
      <c r="AW9" s="122" t="s">
        <v>73</v>
      </c>
      <c r="AX9" s="148" t="s">
        <v>98</v>
      </c>
      <c r="AY9" s="161" t="s">
        <v>99</v>
      </c>
      <c r="AZ9" s="122" t="s">
        <v>76</v>
      </c>
      <c r="BA9" s="122">
        <v>90</v>
      </c>
      <c r="BB9" s="160" t="s">
        <v>100</v>
      </c>
      <c r="BC9" s="122" t="s">
        <v>101</v>
      </c>
      <c r="BD9" s="152">
        <v>1</v>
      </c>
      <c r="BE9" s="153"/>
      <c r="BF9" s="171"/>
      <c r="BG9" s="187"/>
      <c r="BH9" s="122"/>
      <c r="BI9" s="122"/>
      <c r="BJ9" s="152"/>
      <c r="BK9" s="122"/>
      <c r="BL9" s="171"/>
      <c r="BM9" s="171"/>
      <c r="BN9" s="122"/>
      <c r="BO9" s="122"/>
    </row>
    <row r="10" spans="1:68" ht="142.5" customHeight="1">
      <c r="A10" s="172"/>
      <c r="B10" s="172"/>
      <c r="C10" s="172"/>
      <c r="D10" s="172"/>
      <c r="E10" s="172"/>
      <c r="F10" s="172"/>
      <c r="G10" s="172"/>
      <c r="H10" s="172"/>
      <c r="I10" s="172"/>
      <c r="J10" s="172"/>
      <c r="K10" s="172"/>
      <c r="L10" s="178"/>
      <c r="M10" s="200"/>
      <c r="N10" s="197"/>
      <c r="O10" s="172"/>
      <c r="P10" s="172"/>
      <c r="Q10" s="178"/>
      <c r="R10" s="35">
        <f t="shared" ref="R10:R12" si="19">IF(O10=0,0,IF(Q10="Leve 20%",20%,IF(Q10="Menor 40%",40%,IF(Q10="Moderado 60%",60%,IF(Q10="Mayor 80%",80%,100%)))))</f>
        <v>0</v>
      </c>
      <c r="S10" s="178"/>
      <c r="T10" s="66">
        <f t="shared" si="17"/>
        <v>0</v>
      </c>
      <c r="U10" s="184"/>
      <c r="V10" s="197"/>
      <c r="W10" s="176"/>
      <c r="X10" s="70" t="s">
        <v>102</v>
      </c>
      <c r="Y10" s="73" t="str">
        <f t="shared" ref="Y10:Y12" si="20">IF(AA10="Preventivo","X",IF(AA10="Detectivo","X"," "))</f>
        <v>X</v>
      </c>
      <c r="Z10" s="73" t="str">
        <f t="shared" ref="Z10:Z12" si="21">IF(AA10="Correctivo","X"," ")</f>
        <v xml:space="preserve"> </v>
      </c>
      <c r="AA10" s="70" t="s">
        <v>65</v>
      </c>
      <c r="AB10" s="71">
        <f t="shared" ref="AB10:AB12" si="22">IF(AA10="","",IF(AA10="Preventivo",25%,IF(AA10="Detectivo",15%,10%)))</f>
        <v>0.25</v>
      </c>
      <c r="AC10" s="70" t="s">
        <v>66</v>
      </c>
      <c r="AD10" s="71">
        <f t="shared" si="18"/>
        <v>0.15</v>
      </c>
      <c r="AE10" s="72">
        <f>AB10+AD10</f>
        <v>0.4</v>
      </c>
      <c r="AF10" s="70" t="s">
        <v>67</v>
      </c>
      <c r="AG10" s="70" t="s">
        <v>68</v>
      </c>
      <c r="AH10" s="70" t="s">
        <v>69</v>
      </c>
      <c r="AI10" s="67">
        <f>AI9-(AI9*AE10)</f>
        <v>0.14399999999999999</v>
      </c>
      <c r="AJ10" s="178"/>
      <c r="AK10" s="180"/>
      <c r="AL10" s="181"/>
      <c r="AM10" s="184"/>
      <c r="AN10" s="184"/>
      <c r="AO10" s="185"/>
      <c r="AP10" s="185"/>
      <c r="AQ10" s="176"/>
      <c r="AR10" s="172"/>
      <c r="AS10" s="49" t="s">
        <v>103</v>
      </c>
      <c r="AT10" s="35" t="s">
        <v>97</v>
      </c>
      <c r="AU10" s="132">
        <v>45292</v>
      </c>
      <c r="AV10" s="132">
        <v>45657</v>
      </c>
      <c r="AW10" s="35" t="s">
        <v>73</v>
      </c>
      <c r="AX10" s="70" t="s">
        <v>104</v>
      </c>
      <c r="AY10" s="49" t="s">
        <v>105</v>
      </c>
      <c r="AZ10" s="122" t="s">
        <v>76</v>
      </c>
      <c r="BA10" s="35">
        <v>100</v>
      </c>
      <c r="BB10" s="162" t="s">
        <v>106</v>
      </c>
      <c r="BC10" s="35" t="s">
        <v>107</v>
      </c>
      <c r="BD10" s="36">
        <v>0.9</v>
      </c>
      <c r="BE10" s="154"/>
      <c r="BF10" s="172"/>
      <c r="BG10" s="188"/>
      <c r="BH10" s="35"/>
      <c r="BI10" s="35"/>
      <c r="BJ10" s="36"/>
      <c r="BK10" s="35"/>
      <c r="BL10" s="172"/>
      <c r="BM10" s="172"/>
      <c r="BN10" s="35"/>
      <c r="BO10" s="35"/>
    </row>
    <row r="11" spans="1:68" ht="47.25" hidden="1" customHeight="1">
      <c r="A11" s="172"/>
      <c r="B11" s="172"/>
      <c r="C11" s="172"/>
      <c r="D11" s="172"/>
      <c r="E11" s="172"/>
      <c r="F11" s="172"/>
      <c r="G11" s="172"/>
      <c r="H11" s="172"/>
      <c r="I11" s="172"/>
      <c r="J11" s="172"/>
      <c r="K11" s="172"/>
      <c r="L11" s="178"/>
      <c r="M11" s="200"/>
      <c r="N11" s="198"/>
      <c r="O11" s="172"/>
      <c r="P11" s="172"/>
      <c r="Q11" s="178"/>
      <c r="R11" s="35">
        <f t="shared" si="19"/>
        <v>0</v>
      </c>
      <c r="S11" s="178"/>
      <c r="T11" s="66">
        <f t="shared" si="17"/>
        <v>0</v>
      </c>
      <c r="U11" s="184"/>
      <c r="V11" s="198"/>
      <c r="W11" s="176"/>
      <c r="X11" s="70" t="s">
        <v>108</v>
      </c>
      <c r="Y11" s="73" t="str">
        <f t="shared" si="20"/>
        <v xml:space="preserve"> </v>
      </c>
      <c r="Z11" s="73" t="str">
        <f t="shared" si="21"/>
        <v>X</v>
      </c>
      <c r="AA11" s="70" t="s">
        <v>109</v>
      </c>
      <c r="AB11" s="71">
        <f t="shared" si="22"/>
        <v>0.1</v>
      </c>
      <c r="AC11" s="70" t="s">
        <v>66</v>
      </c>
      <c r="AD11" s="71">
        <f t="shared" si="18"/>
        <v>0.15</v>
      </c>
      <c r="AE11" s="72">
        <f t="shared" ref="AE11:AE12" si="23">AB11+AD11</f>
        <v>0.25</v>
      </c>
      <c r="AF11" s="70" t="s">
        <v>110</v>
      </c>
      <c r="AG11" s="70" t="s">
        <v>68</v>
      </c>
      <c r="AH11" s="70" t="s">
        <v>69</v>
      </c>
      <c r="AI11" s="67">
        <f>U9-(U9*AE11)</f>
        <v>0.44999999999999996</v>
      </c>
      <c r="AJ11" s="178"/>
      <c r="AK11" s="180"/>
      <c r="AL11" s="182"/>
      <c r="AM11" s="184"/>
      <c r="AN11" s="184"/>
      <c r="AO11" s="186"/>
      <c r="AP11" s="186"/>
      <c r="AQ11" s="176"/>
      <c r="AR11" s="172"/>
      <c r="AS11" s="49" t="s">
        <v>111</v>
      </c>
      <c r="AT11" s="35" t="s">
        <v>112</v>
      </c>
      <c r="AU11" s="74">
        <v>44927</v>
      </c>
      <c r="AV11" s="74">
        <v>45291</v>
      </c>
      <c r="AW11" s="35" t="s">
        <v>73</v>
      </c>
      <c r="AX11" s="70" t="s">
        <v>113</v>
      </c>
      <c r="AY11" s="49" t="s">
        <v>114</v>
      </c>
      <c r="AZ11" s="35"/>
      <c r="BA11" s="122"/>
      <c r="BB11" s="35" t="s">
        <v>115</v>
      </c>
      <c r="BC11" s="65" t="s">
        <v>116</v>
      </c>
      <c r="BD11" s="36">
        <v>1</v>
      </c>
      <c r="BE11" s="154"/>
      <c r="BF11" s="172"/>
      <c r="BG11" s="188"/>
      <c r="BH11" s="35"/>
      <c r="BI11" s="65"/>
      <c r="BJ11" s="36"/>
      <c r="BK11" s="35"/>
      <c r="BL11" s="172"/>
      <c r="BM11" s="172"/>
      <c r="BN11" s="35"/>
      <c r="BO11" s="35"/>
    </row>
    <row r="12" spans="1:68" ht="224.25" customHeight="1">
      <c r="A12" s="35">
        <v>10</v>
      </c>
      <c r="B12" s="35" t="s">
        <v>53</v>
      </c>
      <c r="C12" s="35" t="s">
        <v>117</v>
      </c>
      <c r="D12" s="35" t="s">
        <v>118</v>
      </c>
      <c r="E12" s="35" t="s">
        <v>56</v>
      </c>
      <c r="F12" s="35" t="s">
        <v>119</v>
      </c>
      <c r="G12" s="35" t="s">
        <v>120</v>
      </c>
      <c r="H12" s="35" t="s">
        <v>121</v>
      </c>
      <c r="I12" s="65" t="s">
        <v>122</v>
      </c>
      <c r="J12" s="117" t="s">
        <v>61</v>
      </c>
      <c r="K12" s="65" t="s">
        <v>123</v>
      </c>
      <c r="L12" s="66" t="str">
        <f t="shared" ref="L12" si="24">IF(K12=0,"Defina la frecuencia",IF(K12="2 veces por año","Muy baja",IF(K12="3 a 24 veces por año","Baja",IF(K12="24 a 500 veces por año","Media",IF(K12="500 veces al año y maximo 5000veces por año","Alta","Muy alta")))))</f>
        <v>Muy baja</v>
      </c>
      <c r="M12" s="79" t="str">
        <f t="shared" ref="M12" si="25">IF(L12="Muy baja","20%",IF(L12="Baja","40%",IF(L12="Media","60%",IF(L12="Alta","80%",IF(L12="Muy alta","100%","Defina la Frecuencia")))))</f>
        <v>20%</v>
      </c>
      <c r="N12" s="37">
        <f t="shared" ref="N12" si="26">VALUE(M12)</f>
        <v>0.2</v>
      </c>
      <c r="O12" s="35"/>
      <c r="P12" s="35" t="s">
        <v>63</v>
      </c>
      <c r="Q12" s="66">
        <f t="shared" ref="Q12" si="27">IF(O12=0,0,IF(O12="Afectación menor a 10 SMLMV","Leve 20%",IF(O12="Entre 10 y 50 SMLMV","Menor 40%",IF(O12="Entre 50 y 100 SMLMV","Moderado 60%",IF(O12="Entre 100 y 500 SMLMV","Mayor 80%","Catastrofico 100%")))))</f>
        <v>0</v>
      </c>
      <c r="R12" s="35">
        <f t="shared" si="19"/>
        <v>0</v>
      </c>
      <c r="S12" s="66" t="str">
        <f t="shared" ref="S12" si="28">IF(P12=0,0,IF(P12="El riesgo afecta la imagen de algún área del Instituto","Leve 20%",IF(P12="El riesgo afecta la imagen del Instituto internamente, de conocimiento general nivel interno, de junta directiva y proveedores","Menor 40%",IF(P12="El riesgo afecta la imagen del Instituto con algunos usuarios de relevancia frente al logro de los objetivos","Moderado 60%",IF(P12="El riesgo afecta la imagen del Instituto con efecto publicitario sostenido a nivel de sector administrativo, nivel departamental o municipal","Mayor 80%","Catastrofico 100%")))))</f>
        <v>Moderado 60%</v>
      </c>
      <c r="T12" s="66">
        <f t="shared" si="17"/>
        <v>0.6</v>
      </c>
      <c r="U12" s="67">
        <f t="shared" ref="U12" si="29">IF(R12&gt;T12,R12,T12)</f>
        <v>0.6</v>
      </c>
      <c r="V12" s="37">
        <f t="shared" ref="V12" si="30">VALUE(U12)</f>
        <v>0.6</v>
      </c>
      <c r="W12" s="80" t="str">
        <f>VLOOKUP(N12,Matriz!$B$3:$G$8,MATCH(V12,Matriz!$B$3:$G$3,0),FALSE)</f>
        <v>Moderado</v>
      </c>
      <c r="X12" s="119" t="s">
        <v>124</v>
      </c>
      <c r="Y12" s="66" t="str">
        <f t="shared" si="20"/>
        <v>X</v>
      </c>
      <c r="Z12" s="66" t="str">
        <f t="shared" si="21"/>
        <v xml:space="preserve"> </v>
      </c>
      <c r="AA12" s="70" t="s">
        <v>65</v>
      </c>
      <c r="AB12" s="71">
        <f t="shared" si="22"/>
        <v>0.25</v>
      </c>
      <c r="AC12" s="70" t="s">
        <v>66</v>
      </c>
      <c r="AD12" s="71">
        <f t="shared" si="18"/>
        <v>0.15</v>
      </c>
      <c r="AE12" s="72">
        <f t="shared" si="23"/>
        <v>0.4</v>
      </c>
      <c r="AF12" s="70" t="s">
        <v>67</v>
      </c>
      <c r="AG12" s="70" t="s">
        <v>95</v>
      </c>
      <c r="AH12" s="70" t="s">
        <v>69</v>
      </c>
      <c r="AI12" s="67">
        <f>M12-(M12*AE12)</f>
        <v>0.12</v>
      </c>
      <c r="AJ12" s="66" t="str">
        <f t="shared" ref="AJ12" si="31">IF(AK12=0,"Valore el control",IF(AK12=20%,"Muy baja",IF(AK12=40%,"Baja",IF(AK12=60%,"Media",IF(AK12=80%,"Alta","Muy alta")))))</f>
        <v>Muy baja</v>
      </c>
      <c r="AK12" s="69">
        <f t="shared" ref="AK12" si="32">IF(AI12&lt;20%,20%,IF(AI12&lt;40%,40%,IF(AI12&lt;60%,60%,IF(AI12&lt;80%,80%,100%))))</f>
        <v>0.2</v>
      </c>
      <c r="AL12" s="118">
        <f t="shared" ref="AL12" si="33">VALUE(AK12)</f>
        <v>0.2</v>
      </c>
      <c r="AM12" s="67" t="str">
        <f t="shared" ref="AM12" si="34">IF(AN12=0,0,IF(AN12=20%,"Leve 20%",IF(AN12=40%,"Menor 40%",IF(AN12=60%,"Moderado 60%",IF(AN12=80%,"Mayor 80%","Catastrofico 100%")))))</f>
        <v>Moderado 60%</v>
      </c>
      <c r="AN12" s="67">
        <f t="shared" ref="AN12" si="35">U12</f>
        <v>0.6</v>
      </c>
      <c r="AO12" s="78"/>
      <c r="AP12" s="78"/>
      <c r="AQ12" s="80" t="str">
        <f>VLOOKUP(AK12,Matriz!$B$3:$G$8,MATCH(AN12,Matriz!$B$3:$G$3,0),FALSE)</f>
        <v>Moderado</v>
      </c>
      <c r="AR12" s="35" t="s">
        <v>70</v>
      </c>
      <c r="AS12" s="119" t="s">
        <v>125</v>
      </c>
      <c r="AT12" s="35" t="s">
        <v>97</v>
      </c>
      <c r="AU12" s="132">
        <v>45292</v>
      </c>
      <c r="AV12" s="132">
        <v>45657</v>
      </c>
      <c r="AW12" s="35" t="s">
        <v>73</v>
      </c>
      <c r="AX12" s="119" t="s">
        <v>126</v>
      </c>
      <c r="AY12" s="119" t="s">
        <v>127</v>
      </c>
      <c r="AZ12" s="35" t="s">
        <v>76</v>
      </c>
      <c r="BA12" s="35">
        <v>100</v>
      </c>
      <c r="BB12" s="35" t="s">
        <v>128</v>
      </c>
      <c r="BC12" s="35" t="s">
        <v>129</v>
      </c>
      <c r="BD12" s="36">
        <v>1</v>
      </c>
      <c r="BE12" s="119"/>
      <c r="BF12" s="35"/>
      <c r="BG12" s="35"/>
      <c r="BH12" s="35"/>
      <c r="BI12" s="35"/>
      <c r="BJ12" s="36"/>
      <c r="BK12" s="35"/>
      <c r="BL12" s="35"/>
      <c r="BM12" s="35"/>
      <c r="BN12" s="35"/>
      <c r="BO12" s="35"/>
    </row>
    <row r="13" spans="1:68" s="98" customFormat="1" ht="54.75" customHeight="1">
      <c r="A13" s="203">
        <v>1</v>
      </c>
      <c r="B13" s="203" t="s">
        <v>130</v>
      </c>
      <c r="C13" s="203" t="s">
        <v>86</v>
      </c>
      <c r="D13" s="203" t="s">
        <v>131</v>
      </c>
      <c r="E13" s="203" t="s">
        <v>56</v>
      </c>
      <c r="F13" s="203" t="s">
        <v>132</v>
      </c>
      <c r="G13" s="203" t="s">
        <v>133</v>
      </c>
      <c r="H13" s="203" t="s">
        <v>134</v>
      </c>
      <c r="I13" s="203" t="s">
        <v>135</v>
      </c>
      <c r="J13" s="203"/>
      <c r="K13" s="203"/>
      <c r="L13" s="210" t="str">
        <f>IF(K13=0,"Defina la frecuencia",IF(K13="2 veces por año","Muy baja",IF(K13="3 a 24 veces por año","Baja",IF(K13="24 a 500 veces por año","Media",IF(K13="500 veces al año y maximo 5000veces por año","Alta","Muy alta")))))</f>
        <v>Defina la frecuencia</v>
      </c>
      <c r="M13" s="212" t="str">
        <f>IF(L13="Muy baja","20%",IF(L13="Baja","40%",IF(L13="Media","60%",IF(L13="Alta","80%",IF(L13="Muy alta","100%","Defina la Frecuencia")))))</f>
        <v>Defina la Frecuencia</v>
      </c>
      <c r="N13" s="213" t="e">
        <f>VALUE(M13)</f>
        <v>#VALUE!</v>
      </c>
      <c r="O13" s="203"/>
      <c r="P13" s="203"/>
      <c r="Q13" s="210">
        <f>IF(O13=0,0,IF(O13="Afectación menor a 10 SMLMV","Leve 20%",IF(O13="Entre 10 y 50 SMLMV","Menor 40%",IF(O13="Entre 50 y 100 SMLMV","Moderado 60%",IF(O13="Entre 100 y 500 SMLMV","Mayor 80%","Castastrofico 100%")))))</f>
        <v>0</v>
      </c>
      <c r="R13" s="82">
        <f>IF(O13=0,0,IF(Q13="Leve 20%",20%,IF(Q13="Menor 40%",40%,IF(Q13="Moderado 60%",60%,IF(Q13="Mayor 80%",80%,100%)))))</f>
        <v>0</v>
      </c>
      <c r="S13" s="210">
        <f>IF(P13=0,0,IF(P13="El riesgo afecta la imagen de algún área del Instituto","Leve 20%",IF(P13="El riesgo afecta la imagen del Instituto internamente, de conocimiento general nivel interno, de junta directiva y proveedores","Menor 40%",IF(P13="El riesgo afecta la imagen del Instituto con algunos usuarios de relevancia frente al logro de los objetivos","Moderado 60%",IF(P13="El riesgo afecta la imagen del Instituto con efecto publicitario sostenido a nivel de sector administrativo, nivel departamental o municipal","Mayor 80%","Catastrofico 100%")))))</f>
        <v>0</v>
      </c>
      <c r="T13" s="83">
        <f t="shared" ref="T13:T23" si="36">IF(S13=0,0,IF(S13="Leve 20%",20%,IF(S13="Menor 40%",40%,IF(S13="Moderado 60%",60%,IF(S13="Mayor 80%",80%,100%)))))</f>
        <v>0</v>
      </c>
      <c r="U13" s="206">
        <f>IF(R13&gt;T13,R13,T13)</f>
        <v>0</v>
      </c>
      <c r="V13" s="213">
        <f>VALUE(U13)</f>
        <v>0</v>
      </c>
      <c r="W13" s="207" t="e">
        <f>VLOOKUP(N13,Matriz!$B$3:$G$8,MATCH(V13,Matriz!$B$3:$G$3,0),FALSE)</f>
        <v>#VALUE!</v>
      </c>
      <c r="X13" s="88"/>
      <c r="Y13" s="89" t="str">
        <f>IF(AA13="Preventivo","X",IF(AA13="Detectivo","X"," "))</f>
        <v xml:space="preserve"> </v>
      </c>
      <c r="Z13" s="89" t="str">
        <f>IF(AA13="Correctivo","X"," ")</f>
        <v xml:space="preserve"> </v>
      </c>
      <c r="AA13" s="88"/>
      <c r="AB13" s="90" t="str">
        <f>IF(AA13="","",IF(AA13="Preventivo",25%,IF(AA13="Detectivo",15%,10%)))</f>
        <v/>
      </c>
      <c r="AC13" s="88"/>
      <c r="AD13" s="90">
        <f t="shared" ref="AD13:AD16" si="37">IF(AC13="Automatico",25%,15%)</f>
        <v>0.15</v>
      </c>
      <c r="AE13" s="91" t="e">
        <f>AB13+AD13</f>
        <v>#VALUE!</v>
      </c>
      <c r="AF13" s="88"/>
      <c r="AG13" s="88"/>
      <c r="AH13" s="88"/>
      <c r="AI13" s="86" t="e">
        <f>M13-(M13*AE13)</f>
        <v>#VALUE!</v>
      </c>
      <c r="AJ13" s="210" t="e">
        <f>IF(AK13=0,"Defina la frecuencia",IF(AK13=20%,"Muy baja",IF(AK13=40%,"Baja",IF(AK13=60%,"Media",IF(AK13=80%,"Alta","Muy alta")))))</f>
        <v>#VALUE!</v>
      </c>
      <c r="AK13" s="211" t="e">
        <f>IF(AI14&lt;20%,20%,IF(AI14&lt;40%,40%,IF(AI14&lt;60%,60%,IF(AI14&lt;80%,80%,100%))))</f>
        <v>#VALUE!</v>
      </c>
      <c r="AL13" s="218" t="e">
        <f>VALUE(AK13)</f>
        <v>#VALUE!</v>
      </c>
      <c r="AM13" s="206" t="e">
        <f>IF(AP13=0,0,IF(AP13=20%,"Leve 20%",IF(AP13=40%,"Menor 40%",IF(AP13=60%,"Moderado 60%",IF(AP13=80%,"Mayor 80%","Catastrofico 100%")))))</f>
        <v>#VALUE!</v>
      </c>
      <c r="AN13" s="206" t="e">
        <f>AI15</f>
        <v>#VALUE!</v>
      </c>
      <c r="AO13" s="250" t="e">
        <f>IF(AN13&lt;20%,20%,IF(AN13&lt;40%,40%,IF(AN13&lt;60%,60%,IF(AN13&lt;80%,80%,100%))))</f>
        <v>#VALUE!</v>
      </c>
      <c r="AP13" s="250" t="e">
        <f>VALUE(AO13)</f>
        <v>#VALUE!</v>
      </c>
      <c r="AQ13" s="207" t="e">
        <f>VLOOKUP(AK13,Matriz!$B$3:$G$8,MATCH(AP13,Matriz!$B$3:$G$3,0),FALSE)</f>
        <v>#VALUE!</v>
      </c>
      <c r="AR13" s="208"/>
      <c r="AS13" s="94"/>
      <c r="AT13" s="82"/>
      <c r="AU13" s="95"/>
      <c r="AV13" s="95"/>
      <c r="AW13" s="82"/>
      <c r="AX13" s="203"/>
      <c r="AY13" s="94"/>
      <c r="AZ13" s="203"/>
      <c r="BA13" s="208"/>
      <c r="BB13" s="94"/>
      <c r="BC13" s="82" t="s">
        <v>136</v>
      </c>
      <c r="BD13" s="96"/>
      <c r="BE13" s="94"/>
      <c r="BF13" s="203"/>
      <c r="BG13" s="208"/>
      <c r="BH13" s="82"/>
      <c r="BI13" s="82"/>
      <c r="BJ13" s="96"/>
      <c r="BK13" s="82"/>
      <c r="BL13" s="203"/>
      <c r="BM13" s="203"/>
      <c r="BN13" s="82"/>
      <c r="BO13" s="82"/>
      <c r="BP13" s="97"/>
    </row>
    <row r="14" spans="1:68" s="98" customFormat="1" ht="54.75" customHeight="1">
      <c r="A14" s="203"/>
      <c r="B14" s="203"/>
      <c r="C14" s="203"/>
      <c r="D14" s="203"/>
      <c r="E14" s="203"/>
      <c r="F14" s="203"/>
      <c r="G14" s="203"/>
      <c r="H14" s="203"/>
      <c r="I14" s="203"/>
      <c r="J14" s="203"/>
      <c r="K14" s="203"/>
      <c r="L14" s="210"/>
      <c r="M14" s="212"/>
      <c r="N14" s="214"/>
      <c r="O14" s="203"/>
      <c r="P14" s="203"/>
      <c r="Q14" s="210"/>
      <c r="R14" s="82">
        <f t="shared" ref="R14:R21" si="38">IF(O14=0,0,IF(Q14="Leve 20%",20%,IF(Q14="Menor 40%",40%,IF(Q14="Moderado 60%",60%,IF(Q14="Mayor 80%",80%,100%)))))</f>
        <v>0</v>
      </c>
      <c r="S14" s="210"/>
      <c r="T14" s="83">
        <f t="shared" si="36"/>
        <v>0</v>
      </c>
      <c r="U14" s="206"/>
      <c r="V14" s="214"/>
      <c r="W14" s="207"/>
      <c r="X14" s="88"/>
      <c r="Y14" s="89" t="str">
        <f t="shared" ref="Y14:Y15" si="39">IF(AA14="Preventivo","X",IF(AA14="Detectivo","X"," "))</f>
        <v xml:space="preserve"> </v>
      </c>
      <c r="Z14" s="89" t="str">
        <f t="shared" ref="Z14:Z15" si="40">IF(AA14="Correctivo","X"," ")</f>
        <v xml:space="preserve"> </v>
      </c>
      <c r="AA14" s="88"/>
      <c r="AB14" s="90" t="str">
        <f t="shared" ref="AB14:AB30" si="41">IF(AA14="","",IF(AA14="Preventivo",25%,IF(AA14="Detectivo",15%,10%)))</f>
        <v/>
      </c>
      <c r="AC14" s="88"/>
      <c r="AD14" s="90">
        <f t="shared" si="37"/>
        <v>0.15</v>
      </c>
      <c r="AE14" s="91" t="e">
        <f t="shared" ref="AE14:AE21" si="42">AB14+AD14</f>
        <v>#VALUE!</v>
      </c>
      <c r="AF14" s="88"/>
      <c r="AG14" s="88"/>
      <c r="AH14" s="88"/>
      <c r="AI14" s="86" t="e">
        <f>AI13-(AI13*AE14)</f>
        <v>#VALUE!</v>
      </c>
      <c r="AJ14" s="210"/>
      <c r="AK14" s="211"/>
      <c r="AL14" s="219"/>
      <c r="AM14" s="206"/>
      <c r="AN14" s="206"/>
      <c r="AO14" s="251"/>
      <c r="AP14" s="251"/>
      <c r="AQ14" s="207"/>
      <c r="AR14" s="208"/>
      <c r="AS14" s="94"/>
      <c r="AT14" s="82"/>
      <c r="AU14" s="95"/>
      <c r="AV14" s="95"/>
      <c r="AW14" s="82"/>
      <c r="AX14" s="203"/>
      <c r="AY14" s="94"/>
      <c r="AZ14" s="203"/>
      <c r="BA14" s="208"/>
      <c r="BB14" s="94"/>
      <c r="BC14" s="82"/>
      <c r="BD14" s="96"/>
      <c r="BE14" s="94"/>
      <c r="BF14" s="203"/>
      <c r="BG14" s="208"/>
      <c r="BH14" s="82"/>
      <c r="BI14" s="82"/>
      <c r="BJ14" s="96"/>
      <c r="BK14" s="82"/>
      <c r="BL14" s="203"/>
      <c r="BM14" s="203"/>
      <c r="BN14" s="82"/>
      <c r="BO14" s="82"/>
      <c r="BP14" s="97"/>
    </row>
    <row r="15" spans="1:68" s="98" customFormat="1" ht="54.75" customHeight="1">
      <c r="A15" s="203"/>
      <c r="B15" s="203"/>
      <c r="C15" s="203"/>
      <c r="D15" s="203"/>
      <c r="E15" s="203"/>
      <c r="F15" s="203"/>
      <c r="G15" s="203"/>
      <c r="H15" s="203"/>
      <c r="I15" s="203"/>
      <c r="J15" s="203"/>
      <c r="K15" s="203"/>
      <c r="L15" s="210"/>
      <c r="M15" s="212"/>
      <c r="N15" s="221"/>
      <c r="O15" s="203"/>
      <c r="P15" s="203"/>
      <c r="Q15" s="210"/>
      <c r="R15" s="82">
        <f t="shared" si="38"/>
        <v>0</v>
      </c>
      <c r="S15" s="210"/>
      <c r="T15" s="83">
        <f t="shared" si="36"/>
        <v>0</v>
      </c>
      <c r="U15" s="206"/>
      <c r="V15" s="221"/>
      <c r="W15" s="207"/>
      <c r="X15" s="88"/>
      <c r="Y15" s="89" t="str">
        <f t="shared" si="39"/>
        <v xml:space="preserve"> </v>
      </c>
      <c r="Z15" s="89" t="str">
        <f t="shared" si="40"/>
        <v xml:space="preserve"> </v>
      </c>
      <c r="AA15" s="88"/>
      <c r="AB15" s="90" t="str">
        <f t="shared" si="41"/>
        <v/>
      </c>
      <c r="AC15" s="88"/>
      <c r="AD15" s="90">
        <f t="shared" si="37"/>
        <v>0.15</v>
      </c>
      <c r="AE15" s="91" t="e">
        <f t="shared" si="42"/>
        <v>#VALUE!</v>
      </c>
      <c r="AF15" s="88"/>
      <c r="AG15" s="88"/>
      <c r="AH15" s="88"/>
      <c r="AI15" s="86" t="e">
        <f>U13-(U13*AE15)</f>
        <v>#VALUE!</v>
      </c>
      <c r="AJ15" s="210"/>
      <c r="AK15" s="211"/>
      <c r="AL15" s="220"/>
      <c r="AM15" s="206"/>
      <c r="AN15" s="206"/>
      <c r="AO15" s="252"/>
      <c r="AP15" s="252"/>
      <c r="AQ15" s="207"/>
      <c r="AR15" s="208"/>
      <c r="AS15" s="94"/>
      <c r="AT15" s="82"/>
      <c r="AU15" s="95"/>
      <c r="AV15" s="95"/>
      <c r="AW15" s="82"/>
      <c r="AX15" s="203"/>
      <c r="AY15" s="94"/>
      <c r="AZ15" s="203"/>
      <c r="BA15" s="208"/>
      <c r="BB15" s="94"/>
      <c r="BC15" s="82"/>
      <c r="BD15" s="96"/>
      <c r="BE15" s="94"/>
      <c r="BF15" s="203"/>
      <c r="BG15" s="208"/>
      <c r="BH15" s="82"/>
      <c r="BI15" s="99"/>
      <c r="BJ15" s="96"/>
      <c r="BK15" s="82"/>
      <c r="BL15" s="203"/>
      <c r="BM15" s="203"/>
      <c r="BN15" s="82"/>
      <c r="BO15" s="82"/>
      <c r="BP15" s="97"/>
    </row>
    <row r="16" spans="1:68" s="98" customFormat="1" ht="54.75" customHeight="1">
      <c r="A16" s="203">
        <v>2</v>
      </c>
      <c r="B16" s="203" t="s">
        <v>130</v>
      </c>
      <c r="C16" s="203" t="s">
        <v>137</v>
      </c>
      <c r="D16" s="203" t="s">
        <v>131</v>
      </c>
      <c r="E16" s="203" t="s">
        <v>56</v>
      </c>
      <c r="F16" s="203" t="s">
        <v>138</v>
      </c>
      <c r="G16" s="203" t="s">
        <v>139</v>
      </c>
      <c r="H16" s="203" t="s">
        <v>140</v>
      </c>
      <c r="I16" s="203" t="s">
        <v>141</v>
      </c>
      <c r="J16" s="203"/>
      <c r="K16" s="203"/>
      <c r="L16" s="210" t="str">
        <f>IF(K16=0,"Defina la frecuencia",IF(K16="2 veces por año","Muy baja",IF(K16="3 a 24 veces por año","Baja",IF(K16="24 a 500 veces por año","Media",IF(K16="500 veces al año y maximo 5000veces por año","Alta","Muy alta")))))</f>
        <v>Defina la frecuencia</v>
      </c>
      <c r="M16" s="212" t="str">
        <f>IF(L16="Muy baja","20%",IF(L16="Baja","40%",IF(L16="Media","60%",IF(L16="Alta","80%",IF(L16="Muy alta","100%","Defina la Frecuencia")))))</f>
        <v>Defina la Frecuencia</v>
      </c>
      <c r="N16" s="213" t="e">
        <f>VALUE(M16)</f>
        <v>#VALUE!</v>
      </c>
      <c r="O16" s="203"/>
      <c r="P16" s="203"/>
      <c r="Q16" s="210">
        <f>IF(O16=0,0,IF(O16="Afectación menor a 10 SMLMV","Leve 20%",IF(O16="Entre 10 y 50 SMLMV","Menor 40%",IF(O16="Entre 50 y 100 SMLMV","Moderado 60%",IF(O16="Entre 100 y 500 SMLMV","Mayor 80%","Castastrofico 100%")))))</f>
        <v>0</v>
      </c>
      <c r="R16" s="82">
        <f>IF(O16=0,0,IF(Q16="Leve 20%",20%,IF(Q16="Menor 40%",40%,IF(Q16="Moderado 60%",60%,IF(Q16="Mayor 80%",80%,100%)))))</f>
        <v>0</v>
      </c>
      <c r="S16" s="210">
        <f>IF(P16=0,0,IF(P16="El riesgo afecta la imagen de algún área del Instituto","Leve 20%",IF(P16="El riesgo afecta la imagen del Instituto internamente, de conocimiento general nivel interno, de junta directiva y proveedores","Menor 40%",IF(P16="El riesgo afecta la imagen del Instituto con algunos usuarios de relevancia frente al logro de los objetivos","Moderado 60%",IF(P16="El riesgo afecta la imagen del Instituto con efecto publicitario sostenido a nivel de sector administrativo, nivel departamental o municipal","Mayor 80%","Catastrofico 100%")))))</f>
        <v>0</v>
      </c>
      <c r="T16" s="83">
        <f t="shared" ref="T16:T20" si="43">IF(S16=0,0,IF(S16="Leve 20%",20%,IF(S16="Menor 40%",40%,IF(S16="Moderado 60%",60%,IF(S16="Mayor 80%",80%,100%)))))</f>
        <v>0</v>
      </c>
      <c r="U16" s="206">
        <f>IF(R16&gt;T16,R16,T16)</f>
        <v>0</v>
      </c>
      <c r="V16" s="213">
        <f>VALUE(U16)</f>
        <v>0</v>
      </c>
      <c r="W16" s="207" t="e">
        <f>VLOOKUP(N16,Matriz!$B$3:$G$8,MATCH(V16,Matriz!$B$3:$G$3,0),FALSE)</f>
        <v>#VALUE!</v>
      </c>
      <c r="X16" s="88"/>
      <c r="Y16" s="89" t="str">
        <f>IF(AA16="Preventivo","X",IF(AA16="Detectivo","X"," "))</f>
        <v xml:space="preserve"> </v>
      </c>
      <c r="Z16" s="89" t="str">
        <f>IF(AA16="Correctivo","X"," ")</f>
        <v xml:space="preserve"> </v>
      </c>
      <c r="AA16" s="88"/>
      <c r="AB16" s="90" t="str">
        <f t="shared" si="41"/>
        <v/>
      </c>
      <c r="AC16" s="88"/>
      <c r="AD16" s="90">
        <f t="shared" si="37"/>
        <v>0.15</v>
      </c>
      <c r="AE16" s="91" t="e">
        <f t="shared" si="42"/>
        <v>#VALUE!</v>
      </c>
      <c r="AF16" s="88"/>
      <c r="AG16" s="88"/>
      <c r="AH16" s="88"/>
      <c r="AI16" s="86" t="e">
        <f>M16-(M16*AE16)</f>
        <v>#VALUE!</v>
      </c>
      <c r="AJ16" s="210" t="e">
        <f>IF(AK16=0,"Defina la frecuencia",IF(AK16=20%,"Muy baja",IF(AK16=40%,"Baja",IF(AK16=60%,"Media",IF(AK16=80%,"Alta","Muy alta")))))</f>
        <v>#VALUE!</v>
      </c>
      <c r="AK16" s="211" t="e">
        <f>IF(AI19&lt;20%,20%,IF(AI19&lt;40%,40%,IF(AI19&lt;60%,60%,IF(AI19&lt;80%,80%,100%))))</f>
        <v>#VALUE!</v>
      </c>
      <c r="AL16" s="218" t="e">
        <f>VALUE(AK16)</f>
        <v>#VALUE!</v>
      </c>
      <c r="AM16" s="206" t="e">
        <f>IF(AN16=0,0,IF(AN16=20%,"Leve 20%",IF(AN16=40%,"Menor 40%",IF(AN16=60%,"Moderado 60%",IF(AN16=80%,"Mayor 80%","Catastrofico 100%")))))</f>
        <v>#VALUE!</v>
      </c>
      <c r="AN16" s="206" t="e">
        <f>AI20</f>
        <v>#VALUE!</v>
      </c>
      <c r="AO16" s="100"/>
      <c r="AP16" s="100"/>
      <c r="AQ16" s="215" t="e">
        <f>VLOOKUP(AK16,Matriz!$B$3:$G$8,MATCH(AP18,Matriz!$B$3:$G$3,0),FALSE)</f>
        <v>#VALUE!</v>
      </c>
      <c r="AR16" s="208"/>
      <c r="AS16" s="88"/>
      <c r="AT16" s="82"/>
      <c r="AU16" s="204"/>
      <c r="AV16" s="204"/>
      <c r="AW16" s="82"/>
      <c r="AX16" s="88"/>
      <c r="AY16" s="94"/>
      <c r="AZ16" s="203"/>
      <c r="BA16" s="88"/>
      <c r="BB16" s="94"/>
      <c r="BC16" s="82"/>
      <c r="BD16" s="96"/>
      <c r="BE16" s="102"/>
      <c r="BF16" s="203"/>
      <c r="BG16" s="88"/>
      <c r="BH16" s="82"/>
      <c r="BI16" s="82"/>
      <c r="BJ16" s="96"/>
      <c r="BK16" s="82"/>
      <c r="BL16" s="203"/>
      <c r="BM16" s="203"/>
      <c r="BN16" s="82"/>
      <c r="BO16" s="82"/>
      <c r="BP16" s="97"/>
    </row>
    <row r="17" spans="1:68" s="98" customFormat="1" ht="54.75" customHeight="1">
      <c r="A17" s="203"/>
      <c r="B17" s="203"/>
      <c r="C17" s="203"/>
      <c r="D17" s="203"/>
      <c r="E17" s="203"/>
      <c r="F17" s="203"/>
      <c r="G17" s="203"/>
      <c r="H17" s="203"/>
      <c r="I17" s="203"/>
      <c r="J17" s="203"/>
      <c r="K17" s="203"/>
      <c r="L17" s="210"/>
      <c r="M17" s="212"/>
      <c r="N17" s="214"/>
      <c r="O17" s="203"/>
      <c r="P17" s="203"/>
      <c r="Q17" s="210"/>
      <c r="R17" s="82">
        <f t="shared" ref="R17:R20" si="44">IF(O17=0,0,IF(Q17="Leve 20%",20%,IF(Q17="Menor 40%",40%,IF(Q17="Moderado 60%",60%,IF(Q17="Mayor 80%",80%,100%)))))</f>
        <v>0</v>
      </c>
      <c r="S17" s="210"/>
      <c r="T17" s="83">
        <f t="shared" si="43"/>
        <v>0</v>
      </c>
      <c r="U17" s="206"/>
      <c r="V17" s="214"/>
      <c r="W17" s="207"/>
      <c r="X17" s="88"/>
      <c r="Y17" s="89" t="str">
        <f t="shared" ref="Y17:Y20" si="45">IF(AA17="Preventivo","X",IF(AA17="Detectivo","X"," "))</f>
        <v xml:space="preserve"> </v>
      </c>
      <c r="Z17" s="89" t="str">
        <f t="shared" ref="Z17:Z20" si="46">IF(AA17="Correctivo","X"," ")</f>
        <v xml:space="preserve"> </v>
      </c>
      <c r="AA17" s="88"/>
      <c r="AB17" s="90" t="str">
        <f t="shared" si="41"/>
        <v/>
      </c>
      <c r="AC17" s="88"/>
      <c r="AD17" s="90">
        <f t="shared" ref="AD17:AD30" si="47">IF(AC17="Automatico",25%,15%)</f>
        <v>0.15</v>
      </c>
      <c r="AE17" s="91" t="e">
        <f t="shared" si="42"/>
        <v>#VALUE!</v>
      </c>
      <c r="AF17" s="88"/>
      <c r="AG17" s="88"/>
      <c r="AH17" s="88"/>
      <c r="AI17" s="86" t="e">
        <f>AI16-(AI16*AE17)</f>
        <v>#VALUE!</v>
      </c>
      <c r="AJ17" s="210"/>
      <c r="AK17" s="211"/>
      <c r="AL17" s="219"/>
      <c r="AM17" s="206"/>
      <c r="AN17" s="206"/>
      <c r="AO17" s="100"/>
      <c r="AP17" s="100"/>
      <c r="AQ17" s="216"/>
      <c r="AR17" s="208"/>
      <c r="AS17" s="88"/>
      <c r="AT17" s="82"/>
      <c r="AU17" s="204"/>
      <c r="AV17" s="204"/>
      <c r="AW17" s="82"/>
      <c r="AX17" s="88"/>
      <c r="AY17" s="94"/>
      <c r="AZ17" s="203"/>
      <c r="BA17" s="88"/>
      <c r="BB17" s="94"/>
      <c r="BC17" s="82"/>
      <c r="BD17" s="96"/>
      <c r="BE17" s="102"/>
      <c r="BF17" s="203"/>
      <c r="BG17" s="88"/>
      <c r="BH17" s="82"/>
      <c r="BI17" s="82"/>
      <c r="BJ17" s="96"/>
      <c r="BK17" s="82"/>
      <c r="BL17" s="203"/>
      <c r="BM17" s="203"/>
      <c r="BN17" s="82"/>
      <c r="BO17" s="82"/>
      <c r="BP17" s="97"/>
    </row>
    <row r="18" spans="1:68" s="98" customFormat="1" ht="54.75" customHeight="1">
      <c r="A18" s="203"/>
      <c r="B18" s="203"/>
      <c r="C18" s="203"/>
      <c r="D18" s="203"/>
      <c r="E18" s="203"/>
      <c r="F18" s="203"/>
      <c r="G18" s="203"/>
      <c r="H18" s="203"/>
      <c r="I18" s="203"/>
      <c r="J18" s="203"/>
      <c r="K18" s="203"/>
      <c r="L18" s="210"/>
      <c r="M18" s="212"/>
      <c r="N18" s="214"/>
      <c r="O18" s="203"/>
      <c r="P18" s="203"/>
      <c r="Q18" s="210"/>
      <c r="R18" s="82"/>
      <c r="S18" s="210"/>
      <c r="T18" s="83"/>
      <c r="U18" s="206"/>
      <c r="V18" s="214"/>
      <c r="W18" s="207"/>
      <c r="X18" s="88"/>
      <c r="Y18" s="89" t="str">
        <f t="shared" si="45"/>
        <v xml:space="preserve"> </v>
      </c>
      <c r="Z18" s="89" t="str">
        <f t="shared" si="46"/>
        <v xml:space="preserve"> </v>
      </c>
      <c r="AA18" s="88"/>
      <c r="AB18" s="90" t="str">
        <f t="shared" si="41"/>
        <v/>
      </c>
      <c r="AC18" s="88"/>
      <c r="AD18" s="90">
        <f t="shared" si="47"/>
        <v>0.15</v>
      </c>
      <c r="AE18" s="91" t="e">
        <f t="shared" si="42"/>
        <v>#VALUE!</v>
      </c>
      <c r="AF18" s="88"/>
      <c r="AG18" s="88"/>
      <c r="AH18" s="88"/>
      <c r="AI18" s="86" t="e">
        <f>AI17-(AI17*AE18)</f>
        <v>#VALUE!</v>
      </c>
      <c r="AJ18" s="210"/>
      <c r="AK18" s="211"/>
      <c r="AL18" s="219"/>
      <c r="AM18" s="206"/>
      <c r="AN18" s="206"/>
      <c r="AO18" s="100">
        <f>IF(AN18&lt;20%,20%,IF(AN18&lt;40%,40%,IF(AN18&lt;60%,60%,IF(AN18&lt;80%,80%,100%))))</f>
        <v>0.2</v>
      </c>
      <c r="AP18" s="100">
        <f>VALUE(AO18)</f>
        <v>0.2</v>
      </c>
      <c r="AQ18" s="216"/>
      <c r="AR18" s="208"/>
      <c r="AS18" s="88"/>
      <c r="AT18" s="82"/>
      <c r="AU18" s="204"/>
      <c r="AV18" s="204"/>
      <c r="AW18" s="82"/>
      <c r="AX18" s="88"/>
      <c r="AY18" s="94"/>
      <c r="AZ18" s="203"/>
      <c r="BA18" s="88"/>
      <c r="BB18" s="94"/>
      <c r="BC18" s="82"/>
      <c r="BD18" s="96"/>
      <c r="BE18" s="102"/>
      <c r="BF18" s="203"/>
      <c r="BG18" s="88"/>
      <c r="BH18" s="82"/>
      <c r="BI18" s="82"/>
      <c r="BJ18" s="96"/>
      <c r="BK18" s="82"/>
      <c r="BL18" s="203"/>
      <c r="BM18" s="203"/>
      <c r="BN18" s="82"/>
      <c r="BO18" s="82"/>
      <c r="BP18" s="97"/>
    </row>
    <row r="19" spans="1:68" s="98" customFormat="1" ht="54.75" customHeight="1">
      <c r="A19" s="203"/>
      <c r="B19" s="203"/>
      <c r="C19" s="203"/>
      <c r="D19" s="203"/>
      <c r="E19" s="203"/>
      <c r="F19" s="203"/>
      <c r="G19" s="203"/>
      <c r="H19" s="203"/>
      <c r="I19" s="203"/>
      <c r="J19" s="203"/>
      <c r="K19" s="203"/>
      <c r="L19" s="210"/>
      <c r="M19" s="212"/>
      <c r="N19" s="214"/>
      <c r="O19" s="203"/>
      <c r="P19" s="203"/>
      <c r="Q19" s="210"/>
      <c r="R19" s="82"/>
      <c r="S19" s="210"/>
      <c r="T19" s="83"/>
      <c r="U19" s="206"/>
      <c r="V19" s="214"/>
      <c r="W19" s="207"/>
      <c r="X19" s="88"/>
      <c r="Y19" s="89" t="str">
        <f t="shared" si="45"/>
        <v xml:space="preserve"> </v>
      </c>
      <c r="Z19" s="89" t="str">
        <f t="shared" si="46"/>
        <v xml:space="preserve"> </v>
      </c>
      <c r="AA19" s="88"/>
      <c r="AB19" s="90" t="str">
        <f t="shared" si="41"/>
        <v/>
      </c>
      <c r="AC19" s="88"/>
      <c r="AD19" s="90">
        <f t="shared" si="47"/>
        <v>0.15</v>
      </c>
      <c r="AE19" s="91" t="e">
        <f t="shared" si="42"/>
        <v>#VALUE!</v>
      </c>
      <c r="AF19" s="88"/>
      <c r="AG19" s="88"/>
      <c r="AH19" s="88"/>
      <c r="AI19" s="86" t="e">
        <f>AI18-(AI18*AE19)</f>
        <v>#VALUE!</v>
      </c>
      <c r="AJ19" s="210"/>
      <c r="AK19" s="211"/>
      <c r="AL19" s="219"/>
      <c r="AM19" s="206"/>
      <c r="AN19" s="206"/>
      <c r="AO19" s="100"/>
      <c r="AP19" s="100"/>
      <c r="AQ19" s="216"/>
      <c r="AR19" s="208"/>
      <c r="AS19" s="88"/>
      <c r="AT19" s="82"/>
      <c r="AU19" s="204"/>
      <c r="AV19" s="204"/>
      <c r="AW19" s="82"/>
      <c r="AX19" s="88"/>
      <c r="AY19" s="94"/>
      <c r="AZ19" s="203"/>
      <c r="BA19" s="88"/>
      <c r="BB19" s="94"/>
      <c r="BC19" s="82"/>
      <c r="BD19" s="96"/>
      <c r="BE19" s="102"/>
      <c r="BF19" s="203"/>
      <c r="BG19" s="88"/>
      <c r="BH19" s="82"/>
      <c r="BI19" s="103"/>
      <c r="BJ19" s="96"/>
      <c r="BK19" s="82"/>
      <c r="BL19" s="203"/>
      <c r="BM19" s="203"/>
      <c r="BN19" s="82"/>
      <c r="BO19" s="82"/>
      <c r="BP19" s="97"/>
    </row>
    <row r="20" spans="1:68" s="98" customFormat="1" ht="54.75" customHeight="1">
      <c r="A20" s="203"/>
      <c r="B20" s="203"/>
      <c r="C20" s="203"/>
      <c r="D20" s="203"/>
      <c r="E20" s="203"/>
      <c r="F20" s="203"/>
      <c r="G20" s="203"/>
      <c r="H20" s="203"/>
      <c r="I20" s="203"/>
      <c r="J20" s="203"/>
      <c r="K20" s="203"/>
      <c r="L20" s="210"/>
      <c r="M20" s="212"/>
      <c r="N20" s="221"/>
      <c r="O20" s="203"/>
      <c r="P20" s="203"/>
      <c r="Q20" s="210"/>
      <c r="R20" s="82">
        <f t="shared" si="44"/>
        <v>0</v>
      </c>
      <c r="S20" s="210"/>
      <c r="T20" s="83">
        <f t="shared" si="43"/>
        <v>0</v>
      </c>
      <c r="U20" s="206"/>
      <c r="V20" s="221"/>
      <c r="W20" s="207"/>
      <c r="X20" s="88"/>
      <c r="Y20" s="89" t="str">
        <f t="shared" si="45"/>
        <v xml:space="preserve"> </v>
      </c>
      <c r="Z20" s="89" t="str">
        <f t="shared" si="46"/>
        <v xml:space="preserve"> </v>
      </c>
      <c r="AA20" s="88"/>
      <c r="AB20" s="90" t="str">
        <f t="shared" si="41"/>
        <v/>
      </c>
      <c r="AC20" s="88"/>
      <c r="AD20" s="90">
        <f t="shared" si="47"/>
        <v>0.15</v>
      </c>
      <c r="AE20" s="91" t="e">
        <f t="shared" si="42"/>
        <v>#VALUE!</v>
      </c>
      <c r="AF20" s="88"/>
      <c r="AG20" s="88"/>
      <c r="AH20" s="88"/>
      <c r="AI20" s="86" t="e">
        <f>U16-(U16*AE20)</f>
        <v>#VALUE!</v>
      </c>
      <c r="AJ20" s="210"/>
      <c r="AK20" s="211"/>
      <c r="AL20" s="220"/>
      <c r="AM20" s="206"/>
      <c r="AN20" s="206"/>
      <c r="AO20" s="100"/>
      <c r="AP20" s="100"/>
      <c r="AQ20" s="217"/>
      <c r="AR20" s="208"/>
      <c r="AS20" s="88"/>
      <c r="AT20" s="82"/>
      <c r="AU20" s="204"/>
      <c r="AV20" s="204"/>
      <c r="AW20" s="82"/>
      <c r="AX20" s="88"/>
      <c r="AY20" s="94"/>
      <c r="AZ20" s="203"/>
      <c r="BA20" s="88"/>
      <c r="BB20" s="94"/>
      <c r="BC20" s="82"/>
      <c r="BD20" s="96"/>
      <c r="BE20" s="102"/>
      <c r="BF20" s="203"/>
      <c r="BG20" s="88"/>
      <c r="BH20" s="82"/>
      <c r="BI20" s="82"/>
      <c r="BJ20" s="96"/>
      <c r="BK20" s="82"/>
      <c r="BL20" s="203"/>
      <c r="BM20" s="203"/>
      <c r="BN20" s="82"/>
      <c r="BO20" s="82"/>
      <c r="BP20" s="97"/>
    </row>
    <row r="21" spans="1:68" s="98" customFormat="1" ht="165.75" customHeight="1">
      <c r="A21" s="82">
        <v>3</v>
      </c>
      <c r="B21" s="82" t="s">
        <v>130</v>
      </c>
      <c r="C21" s="82" t="s">
        <v>117</v>
      </c>
      <c r="D21" s="82" t="s">
        <v>131</v>
      </c>
      <c r="E21" s="82" t="s">
        <v>56</v>
      </c>
      <c r="F21" s="82" t="s">
        <v>142</v>
      </c>
      <c r="G21" s="82" t="s">
        <v>143</v>
      </c>
      <c r="H21" s="82" t="s">
        <v>144</v>
      </c>
      <c r="I21" s="99" t="s">
        <v>145</v>
      </c>
      <c r="J21" s="104"/>
      <c r="K21" s="99"/>
      <c r="L21" s="83" t="str">
        <f t="shared" ref="L21" si="48">IF(K21=0,"Defina la frecuencia",IF(K21="2 veces por año","Muy baja",IF(K21="3 a 24 veces por año","Baja",IF(K21="24 a 500 veces por año","Media",IF(K21="500 veces al año y maximo 5000veces por año","Alta","Muy alta")))))</f>
        <v>Defina la frecuencia</v>
      </c>
      <c r="M21" s="84" t="str">
        <f t="shared" ref="M21" si="49">IF(L21="Muy baja","20%",IF(L21="Baja","40%",IF(L21="Media","60%",IF(L21="Alta","80%",IF(L21="Muy alta","100%","Defina la Frecuencia")))))</f>
        <v>Defina la Frecuencia</v>
      </c>
      <c r="N21" s="105" t="e">
        <f t="shared" ref="N21" si="50">VALUE(M21)</f>
        <v>#VALUE!</v>
      </c>
      <c r="O21" s="82"/>
      <c r="P21" s="82"/>
      <c r="Q21" s="83">
        <f t="shared" ref="Q21" si="51">IF(O21=0,0,IF(O21="Afectación menor a 10 SMLMV","Leve 20%",IF(O21="Entre 10 y 50 SMLMV","Menor 40%",IF(O21="Entre 50 y 100 SMLMV","Moderado 60%",IF(O21="Entre 100 y 500 SMLMV","Mayor 80%","Catastrofico 100%")))))</f>
        <v>0</v>
      </c>
      <c r="R21" s="82">
        <f t="shared" si="38"/>
        <v>0</v>
      </c>
      <c r="S21" s="83">
        <f t="shared" ref="S21" si="52">IF(P21=0,0,IF(P21="El riesgo afecta la imagen de algún área del Instituto","Leve 20%",IF(P21="El riesgo afecta la imagen del Instituto internamente, de conocimiento general nivel interno, de junta directiva y proveedores","Menor 40%",IF(P21="El riesgo afecta la imagen del Instituto con algunos usuarios de relevancia frente al logro de los objetivos","Moderado 60%",IF(P21="El riesgo afecta la imagen del Instituto con efecto publicitario sostenido a nivel de sector administrativo, nivel departamental o municipal","Mayor 80%","Catastrofico 100%")))))</f>
        <v>0</v>
      </c>
      <c r="T21" s="83">
        <f t="shared" si="36"/>
        <v>0</v>
      </c>
      <c r="U21" s="86">
        <f t="shared" ref="U21" si="53">IF(R21&gt;T21,R21,T21)</f>
        <v>0</v>
      </c>
      <c r="V21" s="105">
        <f t="shared" ref="V21" si="54">VALUE(U21)</f>
        <v>0</v>
      </c>
      <c r="W21" s="87" t="e">
        <f>VLOOKUP(N21,Matriz!$B$3:$G$8,MATCH(V21,Matriz!$B$3:$G$3,0),FALSE)</f>
        <v>#VALUE!</v>
      </c>
      <c r="X21" s="82"/>
      <c r="Y21" s="83" t="str">
        <f t="shared" ref="Y21" si="55">IF(AA21="Preventivo","X",IF(AA21="Detectivo","X"," "))</f>
        <v xml:space="preserve"> </v>
      </c>
      <c r="Z21" s="83" t="str">
        <f t="shared" ref="Z21" si="56">IF(AA21="Correctivo","X"," ")</f>
        <v xml:space="preserve"> </v>
      </c>
      <c r="AA21" s="88"/>
      <c r="AB21" s="90" t="str">
        <f t="shared" si="41"/>
        <v/>
      </c>
      <c r="AC21" s="88"/>
      <c r="AD21" s="90">
        <f t="shared" si="47"/>
        <v>0.15</v>
      </c>
      <c r="AE21" s="91" t="e">
        <f t="shared" si="42"/>
        <v>#VALUE!</v>
      </c>
      <c r="AF21" s="88"/>
      <c r="AG21" s="88"/>
      <c r="AH21" s="88"/>
      <c r="AI21" s="86" t="e">
        <f>M21-(M21*AE21)</f>
        <v>#VALUE!</v>
      </c>
      <c r="AJ21" s="83" t="e">
        <f t="shared" ref="AJ21" si="57">IF(AK21=0,"Valore el control",IF(AK21=20%,"Muy baja",IF(AK21=40%,"Baja",IF(AK21=60%,"Media",IF(AK21=80%,"Alta","Muy alta")))))</f>
        <v>#VALUE!</v>
      </c>
      <c r="AK21" s="92" t="e">
        <f t="shared" ref="AK21" si="58">IF(AI21&lt;20%,20%,IF(AI21&lt;40%,40%,IF(AI21&lt;60%,60%,IF(AI21&lt;80%,80%,100%))))</f>
        <v>#VALUE!</v>
      </c>
      <c r="AL21" s="103" t="e">
        <f t="shared" ref="AL21" si="59">VALUE(AK21)</f>
        <v>#VALUE!</v>
      </c>
      <c r="AM21" s="86">
        <f t="shared" ref="AM21" si="60">IF(AN21=0,0,IF(AN21=20%,"Leve 20%",IF(AN21=40%,"Menor 40%",IF(AN21=60%,"Moderado 60%",IF(AN21=80%,"Mayor 80%","Catastrofico 100%")))))</f>
        <v>0</v>
      </c>
      <c r="AN21" s="86">
        <f t="shared" ref="AN21" si="61">U21</f>
        <v>0</v>
      </c>
      <c r="AO21" s="100"/>
      <c r="AP21" s="100"/>
      <c r="AQ21" s="87" t="e">
        <f>VLOOKUP(AK21,Matriz!$B$3:$G$8,MATCH(AN21,Matriz!$B$3:$G$3,0),FALSE)</f>
        <v>#VALUE!</v>
      </c>
      <c r="AR21" s="82"/>
      <c r="AS21" s="82"/>
      <c r="AT21" s="82"/>
      <c r="AU21" s="101"/>
      <c r="AV21" s="101"/>
      <c r="AW21" s="82"/>
      <c r="AX21" s="82"/>
      <c r="AY21" s="102"/>
      <c r="AZ21" s="82"/>
      <c r="BA21" s="82"/>
      <c r="BB21" s="94"/>
      <c r="BC21" s="82"/>
      <c r="BD21" s="96"/>
      <c r="BE21" s="102"/>
      <c r="BF21" s="82"/>
      <c r="BG21" s="82"/>
      <c r="BH21" s="82"/>
      <c r="BI21" s="82"/>
      <c r="BJ21" s="96"/>
      <c r="BK21" s="82"/>
      <c r="BL21" s="82"/>
      <c r="BM21" s="82"/>
      <c r="BN21" s="82"/>
      <c r="BO21" s="82"/>
      <c r="BP21" s="97"/>
    </row>
    <row r="22" spans="1:68" s="98" customFormat="1" ht="54.75" customHeight="1">
      <c r="A22" s="203">
        <v>4</v>
      </c>
      <c r="B22" s="203" t="s">
        <v>130</v>
      </c>
      <c r="C22" s="203" t="s">
        <v>146</v>
      </c>
      <c r="D22" s="203" t="s">
        <v>131</v>
      </c>
      <c r="E22" s="203" t="s">
        <v>56</v>
      </c>
      <c r="F22" s="203" t="s">
        <v>147</v>
      </c>
      <c r="G22" s="203" t="s">
        <v>148</v>
      </c>
      <c r="H22" s="203" t="s">
        <v>149</v>
      </c>
      <c r="I22" s="203" t="s">
        <v>150</v>
      </c>
      <c r="J22" s="203"/>
      <c r="K22" s="203"/>
      <c r="L22" s="210" t="str">
        <f>IF(K22=0,"Defina la frecuencia",IF(K22="2 veces por año","Muy baja",IF(K22="3 a 24 veces por año","Baja",IF(K22="24 a 500 veces por año","Media",IF(K22="500 veces al año y maximo 5000veces por año","Alta","Muy alta")))))</f>
        <v>Defina la frecuencia</v>
      </c>
      <c r="M22" s="212" t="str">
        <f>IF(L22="Muy baja","20%",IF(L22="Baja","40%",IF(L22="Media","60%",IF(L22="Alta","80%",IF(L22="Muy alta","100%","Defina la Frecuencia")))))</f>
        <v>Defina la Frecuencia</v>
      </c>
      <c r="N22" s="213" t="e">
        <f>VALUE(M22)</f>
        <v>#VALUE!</v>
      </c>
      <c r="O22" s="203"/>
      <c r="P22" s="203"/>
      <c r="Q22" s="210">
        <f>IF(O22=0,0,IF(O22="Afectación menor a 10 SMLMV","Leve 20%",IF(O22="Entre 10 y 50 SMLMV","Menor 40%",IF(O22="Entre 50 y 100 SMLMV","Moderado 60%",IF(O22="Entre 100 y 500 SMLMV","Mayor 80%","Castastrofico 100%")))))</f>
        <v>0</v>
      </c>
      <c r="R22" s="82">
        <f>IF(O22=0,0,IF(Q22="Leve 20%",20%,IF(Q22="Menor 40%",40%,IF(Q22="Moderado 60%",60%,IF(Q22="Mayor 80%",80%,100%)))))</f>
        <v>0</v>
      </c>
      <c r="S22" s="210">
        <f>IF(P22=0,0,IF(P22="El riesgo afecta la imagen de algún área del Instituto","Leve 20%",IF(P22="El riesgo afecta la imagen del Instituto internamente, de conocimiento general nivel interno, de junta directiva y proveedores","Menor 40%",IF(P22="El riesgo afecta la imagen del Instituto con algunos usuarios de relevancia frente al logro de los objetivos","Moderado 60%",IF(P22="El riesgo afecta la imagen del Instituto con efecto publicitario sostenido a nivel de sector administrativo, nivel departamental o municipal","Mayor 80%","Catastrofico 100%")))))</f>
        <v>0</v>
      </c>
      <c r="T22" s="83">
        <f t="shared" si="36"/>
        <v>0</v>
      </c>
      <c r="U22" s="206">
        <f>IF(R22&gt;T22,R22,T22)</f>
        <v>0</v>
      </c>
      <c r="V22" s="213">
        <f>VALUE(U22)</f>
        <v>0</v>
      </c>
      <c r="W22" s="207" t="e">
        <f>VLOOKUP(N22,Matriz!$B$3:$G$8,MATCH(V22,Matriz!$B$3:$G$3,0),FALSE)</f>
        <v>#VALUE!</v>
      </c>
      <c r="X22" s="106"/>
      <c r="Y22" s="89" t="str">
        <f>IF(AA22="Preventivo","X",IF(AA22="Detectivo","X"," "))</f>
        <v xml:space="preserve"> </v>
      </c>
      <c r="Z22" s="89" t="str">
        <f>IF(AA22="Correctivo","X"," ")</f>
        <v xml:space="preserve"> </v>
      </c>
      <c r="AA22" s="88"/>
      <c r="AB22" s="90" t="str">
        <f t="shared" si="41"/>
        <v/>
      </c>
      <c r="AC22" s="88"/>
      <c r="AD22" s="90">
        <f t="shared" si="47"/>
        <v>0.15</v>
      </c>
      <c r="AE22" s="91" t="e">
        <f t="shared" ref="AE22:AE27" si="62">AB22+AD22</f>
        <v>#VALUE!</v>
      </c>
      <c r="AF22" s="88"/>
      <c r="AG22" s="88"/>
      <c r="AH22" s="88"/>
      <c r="AI22" s="86" t="e">
        <f>M22-(M22*AE22)</f>
        <v>#VALUE!</v>
      </c>
      <c r="AJ22" s="210" t="e">
        <f>IF(AK22=0,"Defina la frecuencia",IF(AK22=20%,"Muy baja",IF(AK22=40%,"Baja",IF(AK22=60%,"Media",IF(AK22=80%,"Alta","Muy alta")))))</f>
        <v>#VALUE!</v>
      </c>
      <c r="AK22" s="211" t="e">
        <f>IF(AI23&lt;20%,20%,IF(AI23&lt;40%,40%,IF(AI23&lt;60%,60%,IF(AI23&lt;80%,80%,100%))))</f>
        <v>#VALUE!</v>
      </c>
      <c r="AL22" s="218" t="e">
        <f>VALUE(AK22)</f>
        <v>#VALUE!</v>
      </c>
      <c r="AM22" s="206" t="e">
        <f>IF(AO22=0,0,IF(AO22=20%,"Leve 20%",IF(AO22=40%,"Menor 40%",IF(AO22=60%,"Moderado 60%",IF(AO22=80%,"Mayor 80%","Catastrofico 100%")))))</f>
        <v>#VALUE!</v>
      </c>
      <c r="AN22" s="206" t="e">
        <f>AI24</f>
        <v>#VALUE!</v>
      </c>
      <c r="AO22" s="250" t="e">
        <f>IF(AN22&lt;20%,20%,IF(AN22&lt;40%,40%,IF(AN22&lt;60%,60%,IF(AN22&lt;80%,80%,100%))))</f>
        <v>#VALUE!</v>
      </c>
      <c r="AP22" s="250" t="e">
        <f>VALUE(AO22)</f>
        <v>#VALUE!</v>
      </c>
      <c r="AQ22" s="215" t="e">
        <f>VLOOKUP(AK22,Matriz!$B$3:$G$8,MATCH(AP22,Matriz!$B$3:$G$3,0),FALSE)</f>
        <v>#VALUE!</v>
      </c>
      <c r="AR22" s="208"/>
      <c r="AS22" s="106"/>
      <c r="AT22" s="82"/>
      <c r="AU22" s="204"/>
      <c r="AV22" s="204"/>
      <c r="AW22" s="82"/>
      <c r="AX22" s="203"/>
      <c r="AY22" s="94"/>
      <c r="AZ22" s="203"/>
      <c r="BA22" s="203"/>
      <c r="BB22" s="94"/>
      <c r="BC22" s="82"/>
      <c r="BD22" s="96"/>
      <c r="BE22" s="102"/>
      <c r="BF22" s="203"/>
      <c r="BG22" s="203"/>
      <c r="BH22" s="82"/>
      <c r="BI22" s="82"/>
      <c r="BJ22" s="96"/>
      <c r="BK22" s="82"/>
      <c r="BL22" s="203"/>
      <c r="BM22" s="203"/>
      <c r="BN22" s="82"/>
      <c r="BO22" s="82"/>
      <c r="BP22" s="97"/>
    </row>
    <row r="23" spans="1:68" s="98" customFormat="1" ht="54.75" customHeight="1">
      <c r="A23" s="203"/>
      <c r="B23" s="203"/>
      <c r="C23" s="203"/>
      <c r="D23" s="203"/>
      <c r="E23" s="203"/>
      <c r="F23" s="203"/>
      <c r="G23" s="203"/>
      <c r="H23" s="203"/>
      <c r="I23" s="203"/>
      <c r="J23" s="203"/>
      <c r="K23" s="203"/>
      <c r="L23" s="210"/>
      <c r="M23" s="212"/>
      <c r="N23" s="214"/>
      <c r="O23" s="203"/>
      <c r="P23" s="203"/>
      <c r="Q23" s="210"/>
      <c r="R23" s="82">
        <f t="shared" ref="R23" si="63">IF(O23=0,0,IF(Q23="Leve 20%",20%,IF(Q23="Menor 40%",40%,IF(Q23="Moderado 60%",60%,IF(Q23="Mayor 80%",80%,100%)))))</f>
        <v>0</v>
      </c>
      <c r="S23" s="210"/>
      <c r="T23" s="83">
        <f t="shared" si="36"/>
        <v>0</v>
      </c>
      <c r="U23" s="206"/>
      <c r="V23" s="214"/>
      <c r="W23" s="207"/>
      <c r="X23" s="107"/>
      <c r="Y23" s="89" t="str">
        <f t="shared" ref="Y23:Y24" si="64">IF(AA23="Preventivo","X",IF(AA23="Detectivo","X"," "))</f>
        <v xml:space="preserve"> </v>
      </c>
      <c r="Z23" s="89" t="str">
        <f t="shared" ref="Z23:Z24" si="65">IF(AA23="Correctivo","X"," ")</f>
        <v xml:space="preserve"> </v>
      </c>
      <c r="AA23" s="88"/>
      <c r="AB23" s="90" t="str">
        <f t="shared" si="41"/>
        <v/>
      </c>
      <c r="AC23" s="88"/>
      <c r="AD23" s="90">
        <f t="shared" si="47"/>
        <v>0.15</v>
      </c>
      <c r="AE23" s="91" t="e">
        <f t="shared" si="62"/>
        <v>#VALUE!</v>
      </c>
      <c r="AF23" s="88"/>
      <c r="AG23" s="88"/>
      <c r="AH23" s="88"/>
      <c r="AI23" s="86" t="e">
        <f>AE22-(AE22*AE23)</f>
        <v>#VALUE!</v>
      </c>
      <c r="AJ23" s="210"/>
      <c r="AK23" s="211"/>
      <c r="AL23" s="219"/>
      <c r="AM23" s="206"/>
      <c r="AN23" s="206"/>
      <c r="AO23" s="251"/>
      <c r="AP23" s="251"/>
      <c r="AQ23" s="216"/>
      <c r="AR23" s="208"/>
      <c r="AS23" s="107"/>
      <c r="AT23" s="82"/>
      <c r="AU23" s="204"/>
      <c r="AV23" s="204"/>
      <c r="AW23" s="82"/>
      <c r="AX23" s="203"/>
      <c r="AY23" s="102"/>
      <c r="AZ23" s="203"/>
      <c r="BA23" s="203"/>
      <c r="BB23" s="82"/>
      <c r="BC23" s="82"/>
      <c r="BD23" s="96"/>
      <c r="BE23" s="102"/>
      <c r="BF23" s="203"/>
      <c r="BG23" s="203"/>
      <c r="BH23" s="82"/>
      <c r="BI23" s="82"/>
      <c r="BJ23" s="96"/>
      <c r="BK23" s="82"/>
      <c r="BL23" s="203"/>
      <c r="BM23" s="203"/>
      <c r="BN23" s="82"/>
      <c r="BO23" s="82"/>
      <c r="BP23" s="97"/>
    </row>
    <row r="24" spans="1:68" s="98" customFormat="1" ht="54.75" customHeight="1">
      <c r="A24" s="203"/>
      <c r="B24" s="203"/>
      <c r="C24" s="203"/>
      <c r="D24" s="203"/>
      <c r="E24" s="203"/>
      <c r="F24" s="203"/>
      <c r="G24" s="203"/>
      <c r="H24" s="203"/>
      <c r="I24" s="203"/>
      <c r="J24" s="203"/>
      <c r="K24" s="203"/>
      <c r="L24" s="210"/>
      <c r="M24" s="212"/>
      <c r="N24" s="214"/>
      <c r="O24" s="203"/>
      <c r="P24" s="203"/>
      <c r="Q24" s="210"/>
      <c r="R24" s="82"/>
      <c r="S24" s="210"/>
      <c r="T24" s="83"/>
      <c r="U24" s="206"/>
      <c r="V24" s="214"/>
      <c r="W24" s="207"/>
      <c r="X24" s="107"/>
      <c r="Y24" s="89" t="str">
        <f t="shared" si="64"/>
        <v xml:space="preserve"> </v>
      </c>
      <c r="Z24" s="89" t="str">
        <f t="shared" si="65"/>
        <v xml:space="preserve"> </v>
      </c>
      <c r="AA24" s="88"/>
      <c r="AB24" s="90" t="str">
        <f t="shared" si="41"/>
        <v/>
      </c>
      <c r="AC24" s="88"/>
      <c r="AD24" s="90">
        <f t="shared" si="47"/>
        <v>0.15</v>
      </c>
      <c r="AE24" s="91" t="e">
        <f t="shared" si="62"/>
        <v>#VALUE!</v>
      </c>
      <c r="AF24" s="88"/>
      <c r="AG24" s="88"/>
      <c r="AH24" s="88"/>
      <c r="AI24" s="86" t="e">
        <f>AE24</f>
        <v>#VALUE!</v>
      </c>
      <c r="AJ24" s="210"/>
      <c r="AK24" s="211"/>
      <c r="AL24" s="219"/>
      <c r="AM24" s="206"/>
      <c r="AN24" s="206"/>
      <c r="AO24" s="252"/>
      <c r="AP24" s="252"/>
      <c r="AQ24" s="217"/>
      <c r="AR24" s="208"/>
      <c r="AS24" s="107"/>
      <c r="AT24" s="82"/>
      <c r="AU24" s="204"/>
      <c r="AV24" s="204"/>
      <c r="AW24" s="82"/>
      <c r="AX24" s="203"/>
      <c r="AY24" s="94"/>
      <c r="AZ24" s="203"/>
      <c r="BA24" s="203"/>
      <c r="BB24" s="94"/>
      <c r="BC24" s="99"/>
      <c r="BD24" s="96"/>
      <c r="BE24" s="94"/>
      <c r="BF24" s="203"/>
      <c r="BG24" s="203"/>
      <c r="BH24" s="82"/>
      <c r="BI24" s="82"/>
      <c r="BJ24" s="96"/>
      <c r="BK24" s="82"/>
      <c r="BL24" s="203"/>
      <c r="BM24" s="203"/>
      <c r="BN24" s="82"/>
      <c r="BO24" s="82"/>
      <c r="BP24" s="97"/>
    </row>
    <row r="25" spans="1:68" s="98" customFormat="1" ht="129.75" customHeight="1">
      <c r="A25" s="82">
        <v>5</v>
      </c>
      <c r="B25" s="82" t="s">
        <v>130</v>
      </c>
      <c r="C25" s="82" t="s">
        <v>151</v>
      </c>
      <c r="D25" s="82" t="s">
        <v>131</v>
      </c>
      <c r="E25" s="82" t="s">
        <v>56</v>
      </c>
      <c r="F25" s="82" t="s">
        <v>152</v>
      </c>
      <c r="G25" s="82" t="s">
        <v>153</v>
      </c>
      <c r="H25" s="82" t="s">
        <v>154</v>
      </c>
      <c r="I25" s="82" t="s">
        <v>155</v>
      </c>
      <c r="J25" s="108"/>
      <c r="K25" s="99"/>
      <c r="L25" s="83" t="str">
        <f t="shared" ref="L25" si="66">IF(K25=0,"Defina la frecuencia",IF(K25="2 veces por año","Muy baja",IF(K25="3 a 24 veces por año","Baja",IF(K25="24 a 500 veces por año","Media",IF(K25="500 veces al año y maximo 5000veces por año","Alta","Muy alta")))))</f>
        <v>Defina la frecuencia</v>
      </c>
      <c r="M25" s="84" t="str">
        <f t="shared" ref="M25" si="67">IF(L25="Muy baja","20%",IF(L25="Baja","40%",IF(L25="Media","60%",IF(L25="Alta","80%",IF(L25="Muy alta","100%","Defina la Frecuencia")))))</f>
        <v>Defina la Frecuencia</v>
      </c>
      <c r="N25" s="105" t="e">
        <f t="shared" ref="N25" si="68">VALUE(M25)</f>
        <v>#VALUE!</v>
      </c>
      <c r="O25" s="82"/>
      <c r="P25" s="82"/>
      <c r="Q25" s="83">
        <f t="shared" ref="Q25" si="69">IF(O25=0,0,IF(O25="Afectación menor a 10 SMLMV","Leve 20%",IF(O25="Entre 10 y 50 SMLMV","Menor 40%",IF(O25="Entre 50 y 100 SMLMV","Moderado 60%",IF(O25="Entre 100 y 500 SMLMV","Mayor 80%","Catastrofico 100%")))))</f>
        <v>0</v>
      </c>
      <c r="R25" s="82">
        <f t="shared" ref="R25:R27" si="70">IF(O25=0,0,IF(Q25="Leve 20%",20%,IF(Q25="Menor 40%",40%,IF(Q25="Moderado 60%",60%,IF(Q25="Mayor 80%",80%,100%)))))</f>
        <v>0</v>
      </c>
      <c r="S25" s="83">
        <f t="shared" ref="S25" si="71">IF(P25=0,0,IF(P25="El riesgo afecta la imagen de algún área del Instituto","Leve 20%",IF(P25="El riesgo afecta la imagen del Instituto internamente, de conocimiento general nivel interno, de junta directiva y proveedores","Menor 40%",IF(P25="El riesgo afecta la imagen del Instituto con algunos usuarios de relevancia frente al logro de los objetivos","Moderado 60%",IF(P25="El riesgo afecta la imagen del Instituto con efecto publicitario sostenido a nivel de sector administrativo, nivel departamental o municipal","Mayor 80%","Catastrofico 100%")))))</f>
        <v>0</v>
      </c>
      <c r="T25" s="83">
        <f t="shared" ref="T25:T29" si="72">IF(S25=0,0,IF(S25="Leve 20%",20%,IF(S25="Menor 40%",40%,IF(S25="Moderado 60%",60%,IF(S25="Mayor 80%",80%,100%)))))</f>
        <v>0</v>
      </c>
      <c r="U25" s="86">
        <f t="shared" ref="U25" si="73">IF(R25&gt;T25,R25,T25)</f>
        <v>0</v>
      </c>
      <c r="V25" s="105">
        <f t="shared" ref="V25:V27" si="74">VALUE(U25)</f>
        <v>0</v>
      </c>
      <c r="W25" s="87" t="e">
        <f>VLOOKUP(N25,Matriz!$B$3:$G$8,MATCH(V25,Matriz!$B$3:$G$3,0),FALSE)</f>
        <v>#VALUE!</v>
      </c>
      <c r="X25" s="82"/>
      <c r="Y25" s="83" t="str">
        <f t="shared" ref="Y25:Y27" si="75">IF(AA25="Preventivo","X",IF(AA25="Detectivo","X"," "))</f>
        <v xml:space="preserve"> </v>
      </c>
      <c r="Z25" s="83" t="str">
        <f t="shared" ref="Z25:Z27" si="76">IF(AA25="Correctivo","X"," ")</f>
        <v xml:space="preserve"> </v>
      </c>
      <c r="AA25" s="88"/>
      <c r="AB25" s="90" t="str">
        <f t="shared" si="41"/>
        <v/>
      </c>
      <c r="AC25" s="88"/>
      <c r="AD25" s="90">
        <f t="shared" si="47"/>
        <v>0.15</v>
      </c>
      <c r="AE25" s="91" t="e">
        <f t="shared" si="62"/>
        <v>#VALUE!</v>
      </c>
      <c r="AF25" s="88"/>
      <c r="AG25" s="88"/>
      <c r="AH25" s="88"/>
      <c r="AI25" s="86" t="e">
        <f>M25-(M22*AE25)</f>
        <v>#VALUE!</v>
      </c>
      <c r="AJ25" s="83" t="e">
        <f t="shared" ref="AJ25" si="77">IF(AK25=0,"Valore el control",IF(AK25=20%,"Muy baja",IF(AK25=40%,"Baja",IF(AK25=60%,"Media",IF(AK25=80%,"Alta","Muy alta")))))</f>
        <v>#VALUE!</v>
      </c>
      <c r="AK25" s="92" t="e">
        <f t="shared" ref="AK25" si="78">IF(AI25&lt;20%,20%,IF(AI25&lt;40%,40%,IF(AI25&lt;60%,60%,IF(AI25&lt;80%,80%,100%))))</f>
        <v>#VALUE!</v>
      </c>
      <c r="AL25" s="103" t="e">
        <f t="shared" ref="AL25:AL27" si="79">VALUE(AK25)</f>
        <v>#VALUE!</v>
      </c>
      <c r="AM25" s="86">
        <f t="shared" ref="AM25" si="80">IF(AN25=0,0,IF(AN25=20%,"Leve 20%",IF(AN25=40%,"Menor 40%",IF(AN25=60%,"Moderado 60%",IF(AN25=80%,"Mayor 80%","Catastrofico 100%")))))</f>
        <v>0</v>
      </c>
      <c r="AN25" s="86">
        <f t="shared" ref="AN25" si="81">U25</f>
        <v>0</v>
      </c>
      <c r="AO25" s="100"/>
      <c r="AP25" s="100"/>
      <c r="AQ25" s="87" t="e">
        <f>VLOOKUP(AK25,Matriz!$B$3:$G$8,MATCH(AN25,Matriz!$B$3:$G$3,0),FALSE)</f>
        <v>#VALUE!</v>
      </c>
      <c r="AR25" s="82"/>
      <c r="AS25" s="82"/>
      <c r="AT25" s="82"/>
      <c r="AU25" s="101"/>
      <c r="AV25" s="101"/>
      <c r="AW25" s="82"/>
      <c r="AX25" s="82"/>
      <c r="AY25" s="94"/>
      <c r="AZ25" s="82"/>
      <c r="BA25" s="82"/>
      <c r="BB25" s="94"/>
      <c r="BC25" s="82"/>
      <c r="BD25" s="96"/>
      <c r="BE25" s="102"/>
      <c r="BF25" s="82"/>
      <c r="BG25" s="82"/>
      <c r="BH25" s="82"/>
      <c r="BI25" s="82"/>
      <c r="BJ25" s="96"/>
      <c r="BK25" s="82"/>
      <c r="BL25" s="82"/>
      <c r="BM25" s="82"/>
      <c r="BN25" s="82"/>
      <c r="BO25" s="82"/>
      <c r="BP25" s="97"/>
    </row>
    <row r="26" spans="1:68" s="98" customFormat="1" ht="54.75" customHeight="1">
      <c r="A26" s="201">
        <v>6</v>
      </c>
      <c r="B26" s="201" t="s">
        <v>130</v>
      </c>
      <c r="C26" s="201" t="s">
        <v>54</v>
      </c>
      <c r="D26" s="201" t="s">
        <v>131</v>
      </c>
      <c r="E26" s="201" t="s">
        <v>56</v>
      </c>
      <c r="F26" s="201" t="s">
        <v>156</v>
      </c>
      <c r="G26" s="201" t="s">
        <v>157</v>
      </c>
      <c r="H26" s="201" t="s">
        <v>158</v>
      </c>
      <c r="I26" s="201" t="s">
        <v>159</v>
      </c>
      <c r="J26" s="264"/>
      <c r="K26" s="262"/>
      <c r="L26" s="254" t="str">
        <f t="shared" ref="L26" si="82">IF(K26=0,"Defina la frecuencia",IF(K26="2 veces por año","Muy baja",IF(K26="3 a 24 veces por año","Baja",IF(K26="24 a 500 veces por año","Media",IF(K26="500 veces al año y maximo 5000veces por año","Alta","Muy alta")))))</f>
        <v>Defina la frecuencia</v>
      </c>
      <c r="M26" s="260" t="str">
        <f t="shared" ref="M26" si="83">IF(L26="Muy baja","20%",IF(L26="Baja","40%",IF(L26="Media","60%",IF(L26="Alta","80%",IF(L26="Muy alta","100%","Defina la Frecuencia")))))</f>
        <v>Defina la Frecuencia</v>
      </c>
      <c r="N26" s="85" t="e">
        <f t="shared" ref="N26" si="84">VALUE(M26)</f>
        <v>#VALUE!</v>
      </c>
      <c r="O26" s="201"/>
      <c r="P26" s="201"/>
      <c r="Q26" s="254">
        <f t="shared" ref="Q26" si="85">IF(O26=0,0,IF(O26="Afectación menor a 10 SMLMV","Leve 20%",IF(O26="Entre 10 y 50 SMLMV","Menor 40%",IF(O26="Entre 50 y 100 SMLMV","Moderado 60%",IF(O26="Entre 100 y 500 SMLMV","Mayor 80%","Catastrofico 100%")))))</f>
        <v>0</v>
      </c>
      <c r="R26" s="109">
        <f t="shared" ref="R26" si="86">IF(O26=0,0,IF(Q26="Leve 20%",20%,IF(Q26="Menor 40%",40%,IF(Q26="Moderado 60%",60%,IF(Q26="Mayor 80%",80%,100%)))))</f>
        <v>0</v>
      </c>
      <c r="S26" s="254">
        <f t="shared" ref="S26" si="87">IF(P26=0,0,IF(P26="El riesgo afecta la imagen de algún área del Instituto","Leve 20%",IF(P26="El riesgo afecta la imagen del Instituto internamente, de conocimiento general nivel interno, de junta directiva y proveedores","Menor 40%",IF(P26="El riesgo afecta la imagen del Instituto con algunos usuarios de relevancia frente al logro de los objetivos","Moderado 60%",IF(P26="El riesgo afecta la imagen del Instituto con efecto publicitario sostenido a nivel de sector administrativo, nivel departamental o municipal","Mayor 80%","Catastrofico 100%")))))</f>
        <v>0</v>
      </c>
      <c r="T26" s="110">
        <f t="shared" ref="T26" si="88">IF(S26=0,0,IF(S26="Leve 20%",20%,IF(S26="Menor 40%",40%,IF(S26="Moderado 60%",60%,IF(S26="Mayor 80%",80%,100%)))))</f>
        <v>0</v>
      </c>
      <c r="U26" s="258">
        <f t="shared" ref="U26" si="89">IF(R26&gt;T26,R26,T26)</f>
        <v>0</v>
      </c>
      <c r="V26" s="85">
        <f t="shared" ref="V26" si="90">VALUE(U26)</f>
        <v>0</v>
      </c>
      <c r="W26" s="215" t="e">
        <f>VLOOKUP(N26,Matriz!$B$3:$G$8,MATCH(V26,Matriz!$B$3:$G$3,0),FALSE)</f>
        <v>#VALUE!</v>
      </c>
      <c r="X26" s="109"/>
      <c r="Y26" s="110" t="str">
        <f t="shared" ref="Y26" si="91">IF(AA26="Preventivo","X",IF(AA26="Detectivo","X"," "))</f>
        <v xml:space="preserve"> </v>
      </c>
      <c r="Z26" s="110" t="str">
        <f t="shared" ref="Z26" si="92">IF(AA26="Correctivo","X"," ")</f>
        <v xml:space="preserve"> </v>
      </c>
      <c r="AA26" s="90"/>
      <c r="AB26" s="90" t="str">
        <f t="shared" ref="AB26" si="93">IF(AA26="","",IF(AA26="Preventivo",25%,IF(AA26="Detectivo",15%,10%)))</f>
        <v/>
      </c>
      <c r="AC26" s="90"/>
      <c r="AD26" s="90">
        <f t="shared" ref="AD26" si="94">IF(AC26="Automatico",25%,15%)</f>
        <v>0.15</v>
      </c>
      <c r="AE26" s="112" t="e">
        <f t="shared" ref="AE26" si="95">AB26+AD26</f>
        <v>#VALUE!</v>
      </c>
      <c r="AF26" s="90"/>
      <c r="AG26" s="90"/>
      <c r="AH26" s="90"/>
      <c r="AI26" s="111" t="e">
        <f>M26-(M22*AE26)</f>
        <v>#VALUE!</v>
      </c>
      <c r="AJ26" s="254" t="e">
        <f>IF(AK26=0,"Valore el control",IF(AK26=20%,"Muy baja",IF(AK26=40%,"Baja",IF(AK26=60%,"Media",IF(AK26=80%,"Alta","Muy alta")))))</f>
        <v>#VALUE!</v>
      </c>
      <c r="AK26" s="256" t="e">
        <f>IF(AI27&lt;20%,20%,IF(AI27&lt;40%,40%,IF(AI27&lt;60%,60%,IF(AI27&lt;80%,80%,100%))))</f>
        <v>#VALUE!</v>
      </c>
      <c r="AL26" s="113" t="e">
        <f t="shared" ref="AL26" si="96">VALUE(AK26)</f>
        <v>#VALUE!</v>
      </c>
      <c r="AM26" s="258">
        <f t="shared" ref="AM26" si="97">IF(AN26=0,0,IF(AN26=20%,"Leve 20%",IF(AN26=40%,"Menor 40%",IF(AN26=60%,"Moderado 60%",IF(AN26=80%,"Mayor 80%","Catastrofico 100%")))))</f>
        <v>0</v>
      </c>
      <c r="AN26" s="258">
        <f t="shared" ref="AN26" si="98">U26</f>
        <v>0</v>
      </c>
      <c r="AO26" s="93"/>
      <c r="AP26" s="93"/>
      <c r="AQ26" s="215" t="e">
        <f>VLOOKUP(AK26,Matriz!$B$3:$G$8,MATCH(AN26,Matriz!$B$3:$G$3,0),FALSE)</f>
        <v>#VALUE!</v>
      </c>
      <c r="AR26" s="201"/>
      <c r="AS26" s="109"/>
      <c r="AT26" s="82"/>
      <c r="AU26" s="114"/>
      <c r="AV26" s="114"/>
      <c r="AW26" s="109"/>
      <c r="AX26" s="82"/>
      <c r="AY26" s="94"/>
      <c r="AZ26" s="201"/>
      <c r="BA26" s="82"/>
      <c r="BB26" s="94"/>
      <c r="BC26" s="82"/>
      <c r="BD26" s="96"/>
      <c r="BE26" s="94"/>
      <c r="BF26" s="82"/>
      <c r="BG26" s="82"/>
      <c r="BH26" s="82"/>
      <c r="BI26" s="82"/>
      <c r="BJ26" s="96"/>
      <c r="BK26" s="82"/>
      <c r="BL26" s="82"/>
      <c r="BM26" s="82"/>
      <c r="BN26" s="82"/>
      <c r="BO26" s="82"/>
      <c r="BP26" s="97"/>
    </row>
    <row r="27" spans="1:68" s="98" customFormat="1" ht="54.75" customHeight="1">
      <c r="A27" s="202"/>
      <c r="B27" s="202"/>
      <c r="C27" s="202"/>
      <c r="D27" s="202"/>
      <c r="E27" s="202"/>
      <c r="F27" s="202"/>
      <c r="G27" s="202"/>
      <c r="H27" s="202"/>
      <c r="I27" s="202"/>
      <c r="J27" s="265"/>
      <c r="K27" s="263"/>
      <c r="L27" s="255"/>
      <c r="M27" s="261"/>
      <c r="N27" s="85"/>
      <c r="O27" s="202"/>
      <c r="P27" s="202"/>
      <c r="Q27" s="255"/>
      <c r="R27" s="109">
        <f t="shared" si="70"/>
        <v>0</v>
      </c>
      <c r="S27" s="255"/>
      <c r="T27" s="110"/>
      <c r="U27" s="259"/>
      <c r="V27" s="85">
        <f t="shared" si="74"/>
        <v>0</v>
      </c>
      <c r="W27" s="217"/>
      <c r="X27" s="109"/>
      <c r="Y27" s="110" t="str">
        <f t="shared" si="75"/>
        <v xml:space="preserve"> </v>
      </c>
      <c r="Z27" s="110" t="str">
        <f t="shared" si="76"/>
        <v xml:space="preserve"> </v>
      </c>
      <c r="AA27" s="90"/>
      <c r="AB27" s="90" t="str">
        <f t="shared" si="41"/>
        <v/>
      </c>
      <c r="AC27" s="90"/>
      <c r="AD27" s="90">
        <f t="shared" si="47"/>
        <v>0.15</v>
      </c>
      <c r="AE27" s="112" t="e">
        <f t="shared" si="62"/>
        <v>#VALUE!</v>
      </c>
      <c r="AF27" s="90"/>
      <c r="AG27" s="90"/>
      <c r="AH27" s="90"/>
      <c r="AI27" s="111" t="e">
        <f>AI26-(AI26*AE27)</f>
        <v>#VALUE!</v>
      </c>
      <c r="AJ27" s="255"/>
      <c r="AK27" s="257"/>
      <c r="AL27" s="113">
        <f t="shared" si="79"/>
        <v>0</v>
      </c>
      <c r="AM27" s="259"/>
      <c r="AN27" s="259"/>
      <c r="AO27" s="93"/>
      <c r="AP27" s="93"/>
      <c r="AQ27" s="217"/>
      <c r="AR27" s="202"/>
      <c r="AS27" s="109"/>
      <c r="AT27" s="82"/>
      <c r="AU27" s="114"/>
      <c r="AV27" s="114"/>
      <c r="AW27" s="109"/>
      <c r="AX27" s="82"/>
      <c r="AY27" s="94"/>
      <c r="AZ27" s="202"/>
      <c r="BA27" s="82"/>
      <c r="BB27" s="94"/>
      <c r="BC27" s="82"/>
      <c r="BD27" s="96"/>
      <c r="BE27" s="94"/>
      <c r="BF27" s="82"/>
      <c r="BG27" s="82"/>
      <c r="BH27" s="82"/>
      <c r="BI27" s="82"/>
      <c r="BJ27" s="96"/>
      <c r="BK27" s="82"/>
      <c r="BL27" s="82"/>
      <c r="BM27" s="82"/>
      <c r="BN27" s="82"/>
      <c r="BO27" s="82"/>
      <c r="BP27" s="97"/>
    </row>
    <row r="28" spans="1:68" s="98" customFormat="1" ht="54.75" customHeight="1">
      <c r="A28" s="203">
        <v>7</v>
      </c>
      <c r="B28" s="203" t="s">
        <v>130</v>
      </c>
      <c r="C28" s="203" t="s">
        <v>146</v>
      </c>
      <c r="D28" s="203" t="s">
        <v>131</v>
      </c>
      <c r="E28" s="203" t="s">
        <v>56</v>
      </c>
      <c r="F28" s="203" t="s">
        <v>160</v>
      </c>
      <c r="G28" s="203" t="s">
        <v>161</v>
      </c>
      <c r="H28" s="203" t="s">
        <v>162</v>
      </c>
      <c r="I28" s="203" t="s">
        <v>163</v>
      </c>
      <c r="J28" s="203"/>
      <c r="K28" s="203"/>
      <c r="L28" s="210" t="str">
        <f>IF(K28=0,"Defina la frecuencia",IF(K28="2 veces por año","Muy baja",IF(K28="3 a 24 veces por año","Baja",IF(K28="24 a 500 veces por año","Media",IF(K28="500 veces al año y maximo 5000veces por año","Alta","Muy alta")))))</f>
        <v>Defina la frecuencia</v>
      </c>
      <c r="M28" s="212" t="str">
        <f>IF(L28="Muy baja","20%",IF(L28="Baja","40%",IF(L28="Media","60%",IF(L28="Alta","80%",IF(L28="Muy alta","100%","Defina la Frecuencia")))))</f>
        <v>Defina la Frecuencia</v>
      </c>
      <c r="N28" s="209" t="e">
        <f>VALUE(M28)</f>
        <v>#VALUE!</v>
      </c>
      <c r="O28" s="203"/>
      <c r="P28" s="203"/>
      <c r="Q28" s="210">
        <f>IF(O28=0,0,IF(O28="Afectación menor a 10 SMLMV","Leve 20%",IF(O28="Entre 10 y 50 SMLMV","Menor 40%",IF(O28="Entre 50 y 100 SMLMV","Moderado 60%",IF(O28="Entre 100 y 500 SMLMV","Mayor 80%","Castastrofico 100%")))))</f>
        <v>0</v>
      </c>
      <c r="R28" s="82">
        <f>IF(O28=0,0,IF(Q28="Leve 20%",20%,IF(Q28="Menor 40%",40%,IF(Q28="Moderado 60%",60%,IF(Q28="Mayor 80%",80%,100%)))))</f>
        <v>0</v>
      </c>
      <c r="S28" s="210">
        <f>IF(P28=0,0,IF(P28="El riesgo afecta la imagen de algún área del Instituto","Leve 20%",IF(P28="El riesgo afecta la imagen del Instituto internamente, de conocimiento general nivel interno, de junta directiva y proveedores","Menor 40%",IF(P28="El riesgo afecta la imagen del Instituto con algunos usuarios de relevancia frente al logro de los objetivos","Moderado 60%",IF(P28="El riesgo afecta la imagen del Instituto con efecto publicitario sostenido a nivel de sector administrativo, nivel departamental o municipal","Mayor 80%","Catastrofico 100%")))))</f>
        <v>0</v>
      </c>
      <c r="T28" s="83">
        <f t="shared" si="72"/>
        <v>0</v>
      </c>
      <c r="U28" s="206">
        <f>IF(R28&gt;T28,R28,T28)</f>
        <v>0</v>
      </c>
      <c r="V28" s="209">
        <f>VALUE(U28)</f>
        <v>0</v>
      </c>
      <c r="W28" s="207" t="e">
        <f>VLOOKUP(N28,Matriz!$B$3:$G$8,MATCH(V28,Matriz!$B$3:$G$3,0),FALSE)</f>
        <v>#VALUE!</v>
      </c>
      <c r="X28" s="115"/>
      <c r="Y28" s="89" t="str">
        <f>IF(AA28="Preventivo","X",IF(AA28="Detectivo","X"," "))</f>
        <v xml:space="preserve"> </v>
      </c>
      <c r="Z28" s="89" t="str">
        <f>IF(AA28="Correctivo","X"," ")</f>
        <v xml:space="preserve"> </v>
      </c>
      <c r="AA28" s="88"/>
      <c r="AB28" s="88" t="str">
        <f t="shared" si="41"/>
        <v/>
      </c>
      <c r="AC28" s="88"/>
      <c r="AD28" s="88">
        <f t="shared" si="47"/>
        <v>0.15</v>
      </c>
      <c r="AE28" s="91" t="e">
        <f t="shared" ref="AE28:AE30" si="99">AB28+AD28</f>
        <v>#VALUE!</v>
      </c>
      <c r="AF28" s="88"/>
      <c r="AG28" s="88"/>
      <c r="AH28" s="88"/>
      <c r="AI28" s="206" t="e">
        <f>M28-(M28*AE28)</f>
        <v>#VALUE!</v>
      </c>
      <c r="AJ28" s="210" t="e">
        <f>IF(AK28=0,"Defina la frecuencia",IF(AK28=20%,"Muy baja",IF(AK28=40%,"Baja",IF(AK28=60%,"Media",IF(AK28=80%,"Alta","Muy alta")))))</f>
        <v>#VALUE!</v>
      </c>
      <c r="AK28" s="211" t="e">
        <f>IF(AI28&lt;20%,20%,IF(AI28&lt;40%,40%,IF(AI28&lt;60%,60%,IF(AI28&lt;80%,80%,100%))))</f>
        <v>#VALUE!</v>
      </c>
      <c r="AL28" s="205" t="e">
        <f>VALUE(AK28)</f>
        <v>#VALUE!</v>
      </c>
      <c r="AM28" s="206">
        <f>IF(AN28=0,0,IF(AN28=20%,"Leve 20%",IF(AN28=40%,"Menor 40%",IF(AN28=60%,"Moderado 60%",IF(AN28=80%,"Mayor 80%","Catastrofico 100%")))))</f>
        <v>0</v>
      </c>
      <c r="AN28" s="206">
        <f>U28</f>
        <v>0</v>
      </c>
      <c r="AO28" s="100"/>
      <c r="AP28" s="100"/>
      <c r="AQ28" s="207" t="e">
        <f>VLOOKUP(AK28,Matriz!$B$3:$G$8,MATCH(AN28,Matriz!$B$3:$G$3,0),FALSE)</f>
        <v>#VALUE!</v>
      </c>
      <c r="AR28" s="208"/>
      <c r="AS28" s="115"/>
      <c r="AT28" s="82"/>
      <c r="AU28" s="204"/>
      <c r="AV28" s="204"/>
      <c r="AW28" s="82"/>
      <c r="AX28" s="203"/>
      <c r="AY28" s="94"/>
      <c r="AZ28" s="203"/>
      <c r="BA28" s="203"/>
      <c r="BB28" s="94"/>
      <c r="BC28" s="82"/>
      <c r="BD28" s="96"/>
      <c r="BE28" s="102"/>
      <c r="BF28" s="203"/>
      <c r="BG28" s="203"/>
      <c r="BH28" s="82"/>
      <c r="BI28" s="99"/>
      <c r="BJ28" s="96"/>
      <c r="BK28" s="82"/>
      <c r="BL28" s="203"/>
      <c r="BM28" s="203"/>
      <c r="BN28" s="82"/>
      <c r="BO28" s="82"/>
      <c r="BP28" s="97"/>
    </row>
    <row r="29" spans="1:68" s="98" customFormat="1" ht="54.75" customHeight="1">
      <c r="A29" s="203"/>
      <c r="B29" s="203"/>
      <c r="C29" s="203"/>
      <c r="D29" s="203"/>
      <c r="E29" s="203"/>
      <c r="F29" s="203"/>
      <c r="G29" s="203"/>
      <c r="H29" s="203"/>
      <c r="I29" s="203"/>
      <c r="J29" s="203"/>
      <c r="K29" s="203"/>
      <c r="L29" s="210"/>
      <c r="M29" s="212"/>
      <c r="N29" s="209"/>
      <c r="O29" s="203"/>
      <c r="P29" s="203"/>
      <c r="Q29" s="210"/>
      <c r="R29" s="82">
        <f t="shared" ref="R29" si="100">IF(O29=0,0,IF(Q29="Leve 20%",20%,IF(Q29="Menor 40%",40%,IF(Q29="Moderado 60%",60%,IF(Q29="Mayor 80%",80%,100%)))))</f>
        <v>0</v>
      </c>
      <c r="S29" s="210"/>
      <c r="T29" s="83">
        <f t="shared" si="72"/>
        <v>0</v>
      </c>
      <c r="U29" s="206"/>
      <c r="V29" s="209"/>
      <c r="W29" s="207"/>
      <c r="X29" s="115"/>
      <c r="Y29" s="89" t="str">
        <f>IF(AA29="Preventivo","X",IF(AA29="Detectivo","X"," "))</f>
        <v xml:space="preserve"> </v>
      </c>
      <c r="Z29" s="89" t="str">
        <f>IF(AA29="Correctivo","X"," ")</f>
        <v xml:space="preserve"> </v>
      </c>
      <c r="AA29" s="88"/>
      <c r="AB29" s="88" t="str">
        <f t="shared" si="41"/>
        <v/>
      </c>
      <c r="AC29" s="88"/>
      <c r="AD29" s="88">
        <f t="shared" si="47"/>
        <v>0.15</v>
      </c>
      <c r="AE29" s="91" t="e">
        <f t="shared" si="99"/>
        <v>#VALUE!</v>
      </c>
      <c r="AF29" s="88"/>
      <c r="AG29" s="88"/>
      <c r="AH29" s="88"/>
      <c r="AI29" s="206"/>
      <c r="AJ29" s="210"/>
      <c r="AK29" s="211"/>
      <c r="AL29" s="205"/>
      <c r="AM29" s="206"/>
      <c r="AN29" s="206"/>
      <c r="AO29" s="100"/>
      <c r="AP29" s="100"/>
      <c r="AQ29" s="207"/>
      <c r="AR29" s="208"/>
      <c r="AS29" s="115"/>
      <c r="AT29" s="82"/>
      <c r="AU29" s="204"/>
      <c r="AV29" s="204"/>
      <c r="AW29" s="82"/>
      <c r="AX29" s="203"/>
      <c r="AY29" s="102"/>
      <c r="AZ29" s="203"/>
      <c r="BA29" s="203"/>
      <c r="BB29" s="94"/>
      <c r="BC29" s="82"/>
      <c r="BD29" s="96"/>
      <c r="BE29" s="102"/>
      <c r="BF29" s="203"/>
      <c r="BG29" s="203"/>
      <c r="BH29" s="82"/>
      <c r="BI29" s="82"/>
      <c r="BJ29" s="96"/>
      <c r="BK29" s="82"/>
      <c r="BL29" s="203"/>
      <c r="BM29" s="203"/>
      <c r="BN29" s="82"/>
      <c r="BO29" s="82"/>
      <c r="BP29" s="97"/>
    </row>
    <row r="30" spans="1:68" s="98" customFormat="1" ht="54.75" customHeight="1">
      <c r="A30" s="203"/>
      <c r="B30" s="203"/>
      <c r="C30" s="203"/>
      <c r="D30" s="203"/>
      <c r="E30" s="203"/>
      <c r="F30" s="203"/>
      <c r="G30" s="203"/>
      <c r="H30" s="203"/>
      <c r="I30" s="203"/>
      <c r="J30" s="203"/>
      <c r="K30" s="203"/>
      <c r="L30" s="210"/>
      <c r="M30" s="212"/>
      <c r="N30" s="209"/>
      <c r="O30" s="203"/>
      <c r="P30" s="203"/>
      <c r="Q30" s="210"/>
      <c r="R30" s="82"/>
      <c r="S30" s="210"/>
      <c r="T30" s="83"/>
      <c r="U30" s="206"/>
      <c r="V30" s="209"/>
      <c r="W30" s="207"/>
      <c r="X30" s="115"/>
      <c r="Y30" s="89"/>
      <c r="Z30" s="89"/>
      <c r="AA30" s="88"/>
      <c r="AB30" s="88" t="str">
        <f t="shared" si="41"/>
        <v/>
      </c>
      <c r="AC30" s="88"/>
      <c r="AD30" s="88">
        <f t="shared" si="47"/>
        <v>0.15</v>
      </c>
      <c r="AE30" s="91" t="e">
        <f t="shared" si="99"/>
        <v>#VALUE!</v>
      </c>
      <c r="AF30" s="88"/>
      <c r="AG30" s="88"/>
      <c r="AH30" s="88"/>
      <c r="AI30" s="206"/>
      <c r="AJ30" s="210"/>
      <c r="AK30" s="211"/>
      <c r="AL30" s="205"/>
      <c r="AM30" s="206"/>
      <c r="AN30" s="206"/>
      <c r="AO30" s="100"/>
      <c r="AP30" s="100"/>
      <c r="AQ30" s="207"/>
      <c r="AR30" s="208"/>
      <c r="AS30" s="115"/>
      <c r="AT30" s="82"/>
      <c r="AU30" s="204"/>
      <c r="AV30" s="204"/>
      <c r="AW30" s="82"/>
      <c r="AX30" s="203"/>
      <c r="AY30" s="94"/>
      <c r="AZ30" s="203"/>
      <c r="BA30" s="203"/>
      <c r="BB30" s="94"/>
      <c r="BC30" s="99"/>
      <c r="BD30" s="96"/>
      <c r="BE30" s="102"/>
      <c r="BF30" s="203"/>
      <c r="BG30" s="203"/>
      <c r="BH30" s="82"/>
      <c r="BI30" s="82"/>
      <c r="BJ30" s="96"/>
      <c r="BK30" s="82"/>
      <c r="BL30" s="203"/>
      <c r="BM30" s="203"/>
      <c r="BN30" s="82"/>
      <c r="BO30" s="82"/>
      <c r="BP30" s="97"/>
    </row>
    <row r="31" spans="1:68" s="98" customFormat="1" ht="54.75" customHeight="1">
      <c r="A31" s="82">
        <v>8</v>
      </c>
      <c r="B31" s="82" t="s">
        <v>130</v>
      </c>
      <c r="C31" s="82" t="s">
        <v>117</v>
      </c>
      <c r="D31" s="82" t="s">
        <v>131</v>
      </c>
      <c r="E31" s="82" t="s">
        <v>56</v>
      </c>
      <c r="F31" s="82"/>
      <c r="G31" s="82"/>
      <c r="H31" s="82"/>
      <c r="I31" s="82" t="s">
        <v>164</v>
      </c>
      <c r="J31" s="116"/>
      <c r="K31" s="99"/>
      <c r="L31" s="83" t="str">
        <f>IF(K31=0,"Defina la frecuencia",IF(K31="2 veces por año","Muy baja",IF(K31="3 a 24 veces por año","Baja",IF(K31="24 a 500 veces por año","Media",IF(K31="500 veces al año y maximo 5000veces por año","Alta","Muy alta")))))</f>
        <v>Defina la frecuencia</v>
      </c>
      <c r="M31" s="84" t="str">
        <f>IF(L31="Muy baja","20%",IF(L31="Baja","40%",IF(L31="Media","60%",IF(L31="Alta","80%",IF(L31="Muy alta","100%","Defina la Frecuencia")))))</f>
        <v>Defina la Frecuencia</v>
      </c>
      <c r="N31" s="105" t="e">
        <f>VALUE(M31)</f>
        <v>#VALUE!</v>
      </c>
      <c r="O31" s="82"/>
      <c r="P31" s="82"/>
      <c r="Q31" s="83">
        <f>IF(O31=0,0,IF(O31="Afectación menor a 10 SMLMV","Leve 20%",IF(O31="Entre 10 y 50 SMLMV","Menor 40%",IF(O31="Entre 50 y 100 SMLMV","Moderado 60%",IF(O31="Entre 100 y 500 SMLMV","Mayor 80%","Catastrofico 100%")))))</f>
        <v>0</v>
      </c>
      <c r="R31" s="82">
        <f>IF(O31=0,0,IF(Q31="Leve 20%",20%,IF(Q31="Menor 40%",40%,IF(Q31="Moderado 60%",60%,IF(Q31="Mayor 80%",80%,100%)))))</f>
        <v>0</v>
      </c>
      <c r="S31" s="83">
        <f>IF(P31=0,0,IF(P31="El riesgo afecta la imagen de algún área del Instituto","Leve 20%",IF(P31="El riesgo afecta la imagen del Instituto internamente, de conocimiento general nivel interno, de junta directiva y proveedores","Menor 40%",IF(P31="El riesgo afecta la imagen del Instituto con algunos usuarios de relevancia frente al logro de los objetivos","Moderado 60%",IF(P31="El riesgo afecta la imagen del Instituto con efecto publicitario sostenido a nivel de sector administrativo, nivel departamental o municipal","Mayor 80%","Catastrofico 100%")))))</f>
        <v>0</v>
      </c>
      <c r="T31" s="83">
        <f>IF(S31=0,0,IF(S31="Leve 20%",20%,IF(S31="Menor 40%",40%,IF(S31="Moderado 60%",60%,IF(S31="Mayor 80%",80%,100%)))))</f>
        <v>0</v>
      </c>
      <c r="U31" s="86">
        <f>IF(R31&gt;T31,R31,T31)</f>
        <v>0</v>
      </c>
      <c r="V31" s="105">
        <f>VALUE(U31)</f>
        <v>0</v>
      </c>
      <c r="W31" s="87" t="e">
        <f>VLOOKUP(N31,Matriz!$B$3:$G$8,MATCH(V31,Matriz!$B$3:$G$3,0),FALSE)</f>
        <v>#VALUE!</v>
      </c>
      <c r="X31" s="82"/>
      <c r="Y31" s="83" t="str">
        <f>IF(AA31="Preventivo","X",IF(AA31="Detectivo","X"," "))</f>
        <v xml:space="preserve"> </v>
      </c>
      <c r="Z31" s="83" t="str">
        <f>IF(AA31="Correctivo","X"," ")</f>
        <v xml:space="preserve"> </v>
      </c>
      <c r="AA31" s="88"/>
      <c r="AB31" s="90" t="str">
        <f>IF(AA31="","",IF(AA31="Preventivo",25%,IF(AA31="Detectivo",15%,10%)))</f>
        <v/>
      </c>
      <c r="AC31" s="88"/>
      <c r="AD31" s="90">
        <f>IF(AC31="Automatico",25%,15%)</f>
        <v>0.15</v>
      </c>
      <c r="AE31" s="91" t="e">
        <f>AB31+AD31</f>
        <v>#VALUE!</v>
      </c>
      <c r="AF31" s="88"/>
      <c r="AG31" s="88"/>
      <c r="AH31" s="88"/>
      <c r="AI31" s="86" t="e">
        <f>M31-(M17*AE31)</f>
        <v>#VALUE!</v>
      </c>
      <c r="AJ31" s="83" t="e">
        <f>IF(AK31=0,"Valore el control",IF(AK31=20%,"Muy baja",IF(AK31=40%,"Baja",IF(AK31=60%,"Media",IF(AK31=80%,"Alta","Muy alta")))))</f>
        <v>#VALUE!</v>
      </c>
      <c r="AK31" s="92" t="e">
        <f>IF(AI31&lt;20%,20%,IF(AI31&lt;40%,40%,IF(AI31&lt;60%,60%,IF(AI31&lt;80%,80%,100%))))</f>
        <v>#VALUE!</v>
      </c>
      <c r="AL31" s="103" t="e">
        <f>VALUE(AK31)</f>
        <v>#VALUE!</v>
      </c>
      <c r="AM31" s="86">
        <f>IF(AN31=0,0,IF(AN31=20%,"Leve 20%",IF(AN31=40%,"Menor 40%",IF(AN31=60%,"Moderado 60%",IF(AN31=80%,"Mayor 80%","Catastrofico 100%")))))</f>
        <v>0</v>
      </c>
      <c r="AN31" s="86">
        <f>U31</f>
        <v>0</v>
      </c>
      <c r="AO31" s="100"/>
      <c r="AP31" s="100"/>
      <c r="AQ31" s="87" t="e">
        <f>VLOOKUP(AK31,Matriz!$B$3:$G$8,MATCH(AN31,Matriz!$B$3:$G$3,0),FALSE)</f>
        <v>#VALUE!</v>
      </c>
      <c r="AR31" s="82"/>
      <c r="AS31" s="82"/>
      <c r="AT31" s="82"/>
      <c r="AU31" s="101"/>
      <c r="AV31" s="101"/>
      <c r="AW31" s="82"/>
      <c r="AX31" s="82"/>
      <c r="AY31" s="82"/>
      <c r="AZ31" s="82"/>
      <c r="BA31" s="82"/>
      <c r="BB31" s="94"/>
      <c r="BC31" s="82"/>
      <c r="BD31" s="96"/>
      <c r="BE31" s="82"/>
      <c r="BF31" s="82"/>
      <c r="BG31" s="82"/>
      <c r="BH31" s="82"/>
      <c r="BI31" s="82"/>
      <c r="BJ31" s="96"/>
      <c r="BK31" s="82"/>
      <c r="BL31" s="82"/>
      <c r="BM31" s="82"/>
      <c r="BN31" s="82"/>
      <c r="BO31" s="82"/>
      <c r="BP31" s="97"/>
    </row>
    <row r="32" spans="1:68"/>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mergeCells count="259">
    <mergeCell ref="Q26:Q27"/>
    <mergeCell ref="P26:P27"/>
    <mergeCell ref="O26:O27"/>
    <mergeCell ref="M26:M27"/>
    <mergeCell ref="L26:L27"/>
    <mergeCell ref="K26:K27"/>
    <mergeCell ref="J26:J27"/>
    <mergeCell ref="A26:A27"/>
    <mergeCell ref="B26:B27"/>
    <mergeCell ref="C26:C27"/>
    <mergeCell ref="D26:D27"/>
    <mergeCell ref="E26:E27"/>
    <mergeCell ref="F26:F27"/>
    <mergeCell ref="G26:G27"/>
    <mergeCell ref="H26:H27"/>
    <mergeCell ref="I26:I27"/>
    <mergeCell ref="AJ26:AJ27"/>
    <mergeCell ref="AK26:AK27"/>
    <mergeCell ref="AM26:AM27"/>
    <mergeCell ref="AN26:AN27"/>
    <mergeCell ref="AQ26:AQ27"/>
    <mergeCell ref="W26:W27"/>
    <mergeCell ref="AR26:AR27"/>
    <mergeCell ref="U26:U27"/>
    <mergeCell ref="S26:S27"/>
    <mergeCell ref="J1:L3"/>
    <mergeCell ref="C1:I1"/>
    <mergeCell ref="C2:I2"/>
    <mergeCell ref="C3:E3"/>
    <mergeCell ref="F3:I3"/>
    <mergeCell ref="AO13:AO15"/>
    <mergeCell ref="AP13:AP15"/>
    <mergeCell ref="AO22:AO24"/>
    <mergeCell ref="AP22:AP24"/>
    <mergeCell ref="X5:X6"/>
    <mergeCell ref="F4:W5"/>
    <mergeCell ref="J13:J15"/>
    <mergeCell ref="K13:K15"/>
    <mergeCell ref="L13:L15"/>
    <mergeCell ref="M13:M15"/>
    <mergeCell ref="O13:O15"/>
    <mergeCell ref="N13:N15"/>
    <mergeCell ref="P13:P15"/>
    <mergeCell ref="W13:W15"/>
    <mergeCell ref="V13:V15"/>
    <mergeCell ref="D4:D6"/>
    <mergeCell ref="C4:C6"/>
    <mergeCell ref="H13:H15"/>
    <mergeCell ref="I13:I15"/>
    <mergeCell ref="BE4:BJ5"/>
    <mergeCell ref="BK4:BP5"/>
    <mergeCell ref="AA5:AH5"/>
    <mergeCell ref="AI5:AI6"/>
    <mergeCell ref="AJ5:AJ6"/>
    <mergeCell ref="AK5:AK6"/>
    <mergeCell ref="AM5:AM6"/>
    <mergeCell ref="AS4:AX5"/>
    <mergeCell ref="AY4:BD5"/>
    <mergeCell ref="AN5:AN6"/>
    <mergeCell ref="AQ5:AQ6"/>
    <mergeCell ref="AR5:AR6"/>
    <mergeCell ref="X4:AR4"/>
    <mergeCell ref="Y5:Z5"/>
    <mergeCell ref="A4:B6"/>
    <mergeCell ref="E4:E6"/>
    <mergeCell ref="F13:F15"/>
    <mergeCell ref="A13:A15"/>
    <mergeCell ref="B13:B15"/>
    <mergeCell ref="C13:C15"/>
    <mergeCell ref="D13:D15"/>
    <mergeCell ref="E13:E15"/>
    <mergeCell ref="G13:G15"/>
    <mergeCell ref="A9:A11"/>
    <mergeCell ref="B9:B11"/>
    <mergeCell ref="C9:C11"/>
    <mergeCell ref="D9:D11"/>
    <mergeCell ref="E9:E11"/>
    <mergeCell ref="F9:F11"/>
    <mergeCell ref="G9:G11"/>
    <mergeCell ref="A16:A20"/>
    <mergeCell ref="B16:B20"/>
    <mergeCell ref="C16:C20"/>
    <mergeCell ref="D16:D20"/>
    <mergeCell ref="E16:E20"/>
    <mergeCell ref="A1:B3"/>
    <mergeCell ref="BL13:BL15"/>
    <mergeCell ref="BM13:BM15"/>
    <mergeCell ref="AX13:AX15"/>
    <mergeCell ref="AZ13:AZ15"/>
    <mergeCell ref="BA13:BA15"/>
    <mergeCell ref="BF13:BF15"/>
    <mergeCell ref="BG13:BG15"/>
    <mergeCell ref="AQ13:AQ15"/>
    <mergeCell ref="AR13:AR15"/>
    <mergeCell ref="AJ13:AJ15"/>
    <mergeCell ref="AK13:AK15"/>
    <mergeCell ref="AM13:AM15"/>
    <mergeCell ref="AN13:AN15"/>
    <mergeCell ref="AL13:AL15"/>
    <mergeCell ref="Q13:Q15"/>
    <mergeCell ref="S13:S15"/>
    <mergeCell ref="U13:U15"/>
    <mergeCell ref="K16:K20"/>
    <mergeCell ref="L16:L20"/>
    <mergeCell ref="M16:M20"/>
    <mergeCell ref="N16:N20"/>
    <mergeCell ref="O16:O20"/>
    <mergeCell ref="F16:F20"/>
    <mergeCell ref="G16:G20"/>
    <mergeCell ref="H16:H20"/>
    <mergeCell ref="I16:I20"/>
    <mergeCell ref="J16:J20"/>
    <mergeCell ref="AU16:AU20"/>
    <mergeCell ref="AJ16:AJ20"/>
    <mergeCell ref="AK16:AK20"/>
    <mergeCell ref="AL16:AL20"/>
    <mergeCell ref="W16:W20"/>
    <mergeCell ref="P16:P20"/>
    <mergeCell ref="Q16:Q20"/>
    <mergeCell ref="S16:S20"/>
    <mergeCell ref="U16:U20"/>
    <mergeCell ref="V16:V20"/>
    <mergeCell ref="BF16:BF20"/>
    <mergeCell ref="BL16:BL20"/>
    <mergeCell ref="BM16:BM20"/>
    <mergeCell ref="A22:A24"/>
    <mergeCell ref="B22:B24"/>
    <mergeCell ref="C22:C24"/>
    <mergeCell ref="D22:D24"/>
    <mergeCell ref="E22:E24"/>
    <mergeCell ref="F22:F24"/>
    <mergeCell ref="G22:G24"/>
    <mergeCell ref="H22:H24"/>
    <mergeCell ref="I22:I24"/>
    <mergeCell ref="J22:J24"/>
    <mergeCell ref="K22:K24"/>
    <mergeCell ref="L22:L24"/>
    <mergeCell ref="AV16:AV20"/>
    <mergeCell ref="AZ16:AZ20"/>
    <mergeCell ref="AM16:AM20"/>
    <mergeCell ref="AN16:AN20"/>
    <mergeCell ref="AQ16:AQ20"/>
    <mergeCell ref="S22:S24"/>
    <mergeCell ref="AR16:AR20"/>
    <mergeCell ref="U22:U24"/>
    <mergeCell ref="V22:V24"/>
    <mergeCell ref="W22:W24"/>
    <mergeCell ref="M22:M24"/>
    <mergeCell ref="N22:N24"/>
    <mergeCell ref="O22:O24"/>
    <mergeCell ref="P22:P24"/>
    <mergeCell ref="Q22:Q24"/>
    <mergeCell ref="BF22:BF24"/>
    <mergeCell ref="BG22:BG24"/>
    <mergeCell ref="AQ22:AQ24"/>
    <mergeCell ref="AR22:AR24"/>
    <mergeCell ref="AU22:AU24"/>
    <mergeCell ref="AV22:AV24"/>
    <mergeCell ref="AJ22:AJ24"/>
    <mergeCell ref="AK22:AK24"/>
    <mergeCell ref="AL22:AL24"/>
    <mergeCell ref="AM22:AM24"/>
    <mergeCell ref="AN22:AN24"/>
    <mergeCell ref="O28:O30"/>
    <mergeCell ref="P28:P30"/>
    <mergeCell ref="Q28:Q30"/>
    <mergeCell ref="S28:S30"/>
    <mergeCell ref="U28:U30"/>
    <mergeCell ref="BL22:BL24"/>
    <mergeCell ref="BM22:BM24"/>
    <mergeCell ref="A28:A30"/>
    <mergeCell ref="B28:B30"/>
    <mergeCell ref="C28:C30"/>
    <mergeCell ref="D28:D30"/>
    <mergeCell ref="E28:E30"/>
    <mergeCell ref="F28:F30"/>
    <mergeCell ref="G28:G30"/>
    <mergeCell ref="H28:H30"/>
    <mergeCell ref="I28:I30"/>
    <mergeCell ref="J28:J30"/>
    <mergeCell ref="K28:K30"/>
    <mergeCell ref="L28:L30"/>
    <mergeCell ref="M28:M30"/>
    <mergeCell ref="N28:N30"/>
    <mergeCell ref="AX22:AX24"/>
    <mergeCell ref="AZ22:AZ24"/>
    <mergeCell ref="BA22:BA24"/>
    <mergeCell ref="AL28:AL30"/>
    <mergeCell ref="AM28:AM30"/>
    <mergeCell ref="AN28:AN30"/>
    <mergeCell ref="AQ28:AQ30"/>
    <mergeCell ref="AR28:AR30"/>
    <mergeCell ref="V28:V30"/>
    <mergeCell ref="W28:W30"/>
    <mergeCell ref="AI28:AI30"/>
    <mergeCell ref="AJ28:AJ30"/>
    <mergeCell ref="AK28:AK30"/>
    <mergeCell ref="AZ26:AZ27"/>
    <mergeCell ref="BA28:BA30"/>
    <mergeCell ref="BF28:BF30"/>
    <mergeCell ref="BG28:BG30"/>
    <mergeCell ref="BL28:BL30"/>
    <mergeCell ref="BM28:BM30"/>
    <mergeCell ref="AU28:AU30"/>
    <mergeCell ref="AV28:AV30"/>
    <mergeCell ref="AX28:AX30"/>
    <mergeCell ref="AZ28:AZ30"/>
    <mergeCell ref="H9:H11"/>
    <mergeCell ref="I9:I11"/>
    <mergeCell ref="J9:J11"/>
    <mergeCell ref="K9:K11"/>
    <mergeCell ref="L9:L11"/>
    <mergeCell ref="M9:M11"/>
    <mergeCell ref="N9:N11"/>
    <mergeCell ref="O9:O11"/>
    <mergeCell ref="P9:P11"/>
    <mergeCell ref="BG9:BG11"/>
    <mergeCell ref="BL9:BL11"/>
    <mergeCell ref="BM9:BM11"/>
    <mergeCell ref="A7:A8"/>
    <mergeCell ref="B7:B8"/>
    <mergeCell ref="C7:C8"/>
    <mergeCell ref="D7:D8"/>
    <mergeCell ref="E7:E8"/>
    <mergeCell ref="F7:F8"/>
    <mergeCell ref="G7:G8"/>
    <mergeCell ref="H7:H8"/>
    <mergeCell ref="I7:I8"/>
    <mergeCell ref="J7:J8"/>
    <mergeCell ref="K7:K8"/>
    <mergeCell ref="L7:L8"/>
    <mergeCell ref="M7:M8"/>
    <mergeCell ref="O7:O8"/>
    <mergeCell ref="P7:P8"/>
    <mergeCell ref="Q7:Q8"/>
    <mergeCell ref="BF9:BF11"/>
    <mergeCell ref="Q9:Q11"/>
    <mergeCell ref="S9:S11"/>
    <mergeCell ref="U9:U11"/>
    <mergeCell ref="V9:V11"/>
    <mergeCell ref="S7:S8"/>
    <mergeCell ref="U7:U8"/>
    <mergeCell ref="W7:W8"/>
    <mergeCell ref="AJ7:AJ8"/>
    <mergeCell ref="AK7:AK8"/>
    <mergeCell ref="AM7:AM8"/>
    <mergeCell ref="AN7:AN8"/>
    <mergeCell ref="AQ7:AQ8"/>
    <mergeCell ref="AR9:AR11"/>
    <mergeCell ref="AR7:AR8"/>
    <mergeCell ref="W9:W11"/>
    <mergeCell ref="AJ9:AJ11"/>
    <mergeCell ref="AK9:AK11"/>
    <mergeCell ref="AL9:AL11"/>
    <mergeCell ref="AM9:AM11"/>
    <mergeCell ref="AN9:AN11"/>
    <mergeCell ref="AO9:AO11"/>
    <mergeCell ref="AP9:AP11"/>
    <mergeCell ref="AQ9:AQ11"/>
  </mergeCells>
  <conditionalFormatting sqref="L13:N13 L14:M15 L23:M24 L21:N21 L31:N31 L29:M30">
    <cfRule type="expression" dxfId="257" priority="384">
      <formula>IF($L13="Muy alta",TRUE,FALSE)</formula>
    </cfRule>
    <cfRule type="expression" dxfId="256" priority="385">
      <formula>IF($L13="Alta",TRUE,FALSE)</formula>
    </cfRule>
    <cfRule type="expression" dxfId="255" priority="386">
      <formula>IF($L13="Media",TRUE,FALSE)</formula>
    </cfRule>
    <cfRule type="expression" dxfId="254" priority="388">
      <formula>IF($L13="Baja",TRUE,FALSE)</formula>
    </cfRule>
    <cfRule type="expression" dxfId="253" priority="389">
      <formula>IF($L13="Muy Baja",TRUE,FALSE)</formula>
    </cfRule>
  </conditionalFormatting>
  <conditionalFormatting sqref="U13:V13 U14:U15 U23:U24 AM22:AN24 U21:V21 U31:V31 AM21:AP21 U29:U30 AM28:AP31">
    <cfRule type="expression" dxfId="252" priority="374">
      <formula>IF($U13=100%,TRUE,FALSE)</formula>
    </cfRule>
    <cfRule type="expression" dxfId="251" priority="375">
      <formula>IF($U13=80%,TRUE,FALSE)</formula>
    </cfRule>
    <cfRule type="expression" dxfId="250" priority="376">
      <formula>IF($U13=60%,TRUE,FALSE)</formula>
    </cfRule>
    <cfRule type="expression" dxfId="249" priority="377">
      <formula>IF($U13=40%,TRUE,FALSE)</formula>
    </cfRule>
    <cfRule type="expression" dxfId="248" priority="378">
      <formula>IF($U13=20%,TRUE,FALSE)</formula>
    </cfRule>
  </conditionalFormatting>
  <conditionalFormatting sqref="Q21:Q24 Q28:Q31 Q9:Q15">
    <cfRule type="expression" dxfId="247" priority="358">
      <formula>IF($Q9="Catastrofico 100%",TRUE,FALSE)</formula>
    </cfRule>
    <cfRule type="expression" dxfId="246" priority="359">
      <formula>IF($Q9="Mayor 80%",TRUE,FALSE)</formula>
    </cfRule>
    <cfRule type="expression" dxfId="245" priority="360">
      <formula>IF($Q9="Moderado 60%",TRUE,FALSE)</formula>
    </cfRule>
    <cfRule type="expression" dxfId="244" priority="361">
      <formula>IF($Q9="Menor 40%",TRUE,FALSE)</formula>
    </cfRule>
    <cfRule type="expression" dxfId="243" priority="362">
      <formula>IF($Q9="Leve 20%",TRUE,FALSE)</formula>
    </cfRule>
  </conditionalFormatting>
  <conditionalFormatting sqref="S21:S24 S28:S31 S9:S15">
    <cfRule type="expression" dxfId="242" priority="353">
      <formula>IF($S9="Catastrofico 100%",TRUE,FALSE)</formula>
    </cfRule>
    <cfRule type="expression" dxfId="241" priority="354">
      <formula>IF($S9="Mayor 80%",TRUE,FALSE)</formula>
    </cfRule>
    <cfRule type="expression" dxfId="240" priority="355">
      <formula>IF($S9="Moderado 60%",TRUE,FALSE)</formula>
    </cfRule>
    <cfRule type="expression" dxfId="239" priority="356">
      <formula>IF($S9="Menor 40%",TRUE,FALSE)</formula>
    </cfRule>
    <cfRule type="expression" dxfId="238" priority="357">
      <formula>IF($S9="Leve 20%",TRUE,FALSE)</formula>
    </cfRule>
  </conditionalFormatting>
  <conditionalFormatting sqref="AN13:AP13 AN14:AN15">
    <cfRule type="expression" dxfId="237" priority="348">
      <formula>IF($U13=100%,TRUE,FALSE)</formula>
    </cfRule>
    <cfRule type="expression" dxfId="236" priority="349">
      <formula>IF($U13=80%,TRUE,FALSE)</formula>
    </cfRule>
    <cfRule type="expression" dxfId="235" priority="350">
      <formula>IF($U13=60%,TRUE,FALSE)</formula>
    </cfRule>
    <cfRule type="expression" dxfId="234" priority="351">
      <formula>IF($U13=40%,TRUE,FALSE)</formula>
    </cfRule>
    <cfRule type="expression" dxfId="233" priority="352">
      <formula>IF($U13=20%,TRUE,FALSE)</formula>
    </cfRule>
  </conditionalFormatting>
  <conditionalFormatting sqref="AJ21:AK24 AJ28:AK31 AJ9:AJ11 AJ13:AJ15 AJ12:AK12">
    <cfRule type="expression" dxfId="232" priority="339">
      <formula>IF($AJ9="Muy alta",TRUE,FALSE)</formula>
    </cfRule>
    <cfRule type="expression" dxfId="231" priority="340">
      <formula>IF($AJ9="Alta",TRUE,FALSE)</formula>
    </cfRule>
    <cfRule type="expression" dxfId="230" priority="341">
      <formula>IF($AJ9="Media",TRUE,FALSE)</formula>
    </cfRule>
    <cfRule type="expression" dxfId="229" priority="342">
      <formula>IF($AJ9="Baja",TRUE,FALSE)</formula>
    </cfRule>
    <cfRule type="expression" dxfId="228" priority="343">
      <formula>IF($AJ9="Muy baja",TRUE,FALSE)</formula>
    </cfRule>
  </conditionalFormatting>
  <conditionalFormatting sqref="AK9:AK11 AK13:AK15">
    <cfRule type="expression" dxfId="227" priority="334">
      <formula>IF($AJ9="Muy alta",TRUE,FALSE)</formula>
    </cfRule>
    <cfRule type="expression" dxfId="226" priority="335">
      <formula>IF($AJ9="Alta",TRUE,FALSE)</formula>
    </cfRule>
    <cfRule type="expression" dxfId="225" priority="336">
      <formula>IF($AJ9="Media",TRUE,FALSE)</formula>
    </cfRule>
    <cfRule type="expression" dxfId="224" priority="337">
      <formula>IF($AJ9="Baja",TRUE,FALSE)</formula>
    </cfRule>
    <cfRule type="expression" dxfId="223" priority="338">
      <formula>IF($AJ9="Muy baja",TRUE,FALSE)</formula>
    </cfRule>
  </conditionalFormatting>
  <conditionalFormatting sqref="AM9:AM11 AM13:AM15">
    <cfRule type="expression" dxfId="222" priority="329">
      <formula>IF($U9=100%,TRUE,FALSE)</formula>
    </cfRule>
    <cfRule type="expression" dxfId="221" priority="330">
      <formula>IF($U9=80%,TRUE,FALSE)</formula>
    </cfRule>
    <cfRule type="expression" dxfId="220" priority="331">
      <formula>IF($U9=60%,TRUE,FALSE)</formula>
    </cfRule>
    <cfRule type="expression" dxfId="219" priority="332">
      <formula>IF($U9=40%,TRUE,FALSE)</formula>
    </cfRule>
    <cfRule type="expression" dxfId="218" priority="333">
      <formula>IF($U9=20%,TRUE,FALSE)</formula>
    </cfRule>
  </conditionalFormatting>
  <conditionalFormatting sqref="L16:N16 L17:M20">
    <cfRule type="expression" dxfId="217" priority="320">
      <formula>IF($L16="Muy alta",TRUE,FALSE)</formula>
    </cfRule>
    <cfRule type="expression" dxfId="216" priority="321">
      <formula>IF($L16="Alta",TRUE,FALSE)</formula>
    </cfRule>
    <cfRule type="expression" dxfId="215" priority="322">
      <formula>IF($L16="Media",TRUE,FALSE)</formula>
    </cfRule>
    <cfRule type="expression" dxfId="214" priority="323">
      <formula>IF($L16="Baja",TRUE,FALSE)</formula>
    </cfRule>
    <cfRule type="expression" dxfId="213" priority="324">
      <formula>IF($L16="Muy Baja",TRUE,FALSE)</formula>
    </cfRule>
  </conditionalFormatting>
  <conditionalFormatting sqref="U16:V16 U17:U20">
    <cfRule type="expression" dxfId="212" priority="315">
      <formula>IF($U16=100%,TRUE,FALSE)</formula>
    </cfRule>
    <cfRule type="expression" dxfId="211" priority="316">
      <formula>IF($U16=80%,TRUE,FALSE)</formula>
    </cfRule>
    <cfRule type="expression" dxfId="210" priority="317">
      <formula>IF($U16=60%,TRUE,FALSE)</formula>
    </cfRule>
    <cfRule type="expression" dxfId="209" priority="318">
      <formula>IF($U16=40%,TRUE,FALSE)</formula>
    </cfRule>
    <cfRule type="expression" dxfId="208" priority="319">
      <formula>IF($U16=20%,TRUE,FALSE)</formula>
    </cfRule>
  </conditionalFormatting>
  <conditionalFormatting sqref="Q16:Q20">
    <cfRule type="expression" dxfId="207" priority="310">
      <formula>IF($Q16="Catastrofico 100%",TRUE,FALSE)</formula>
    </cfRule>
    <cfRule type="expression" dxfId="206" priority="311">
      <formula>IF($Q16="Mayor 80%",TRUE,FALSE)</formula>
    </cfRule>
    <cfRule type="expression" dxfId="205" priority="312">
      <formula>IF($Q16="Moderado 60%",TRUE,FALSE)</formula>
    </cfRule>
    <cfRule type="expression" dxfId="204" priority="313">
      <formula>IF($Q16="Menor 40%",TRUE,FALSE)</formula>
    </cfRule>
    <cfRule type="expression" dxfId="203" priority="314">
      <formula>IF($Q16="Leve 20%",TRUE,FALSE)</formula>
    </cfRule>
  </conditionalFormatting>
  <conditionalFormatting sqref="S16:S20">
    <cfRule type="expression" dxfId="202" priority="305">
      <formula>IF($S16="Catastrofico 100%",TRUE,FALSE)</formula>
    </cfRule>
    <cfRule type="expression" dxfId="201" priority="306">
      <formula>IF($S16="Mayor 80%",TRUE,FALSE)</formula>
    </cfRule>
    <cfRule type="expression" dxfId="200" priority="307">
      <formula>IF($S16="Moderado 60%",TRUE,FALSE)</formula>
    </cfRule>
    <cfRule type="expression" dxfId="199" priority="308">
      <formula>IF($S16="Menor 40%",TRUE,FALSE)</formula>
    </cfRule>
    <cfRule type="expression" dxfId="198" priority="309">
      <formula>IF($S16="Leve 20%",TRUE,FALSE)</formula>
    </cfRule>
  </conditionalFormatting>
  <conditionalFormatting sqref="AN16:AP20">
    <cfRule type="expression" dxfId="197" priority="300">
      <formula>IF($U16=100%,TRUE,FALSE)</formula>
    </cfRule>
    <cfRule type="expression" dxfId="196" priority="301">
      <formula>IF($U16=80%,TRUE,FALSE)</formula>
    </cfRule>
    <cfRule type="expression" dxfId="195" priority="302">
      <formula>IF($U16=60%,TRUE,FALSE)</formula>
    </cfRule>
    <cfRule type="expression" dxfId="194" priority="303">
      <formula>IF($U16=40%,TRUE,FALSE)</formula>
    </cfRule>
    <cfRule type="expression" dxfId="193" priority="304">
      <formula>IF($U16=20%,TRUE,FALSE)</formula>
    </cfRule>
  </conditionalFormatting>
  <conditionalFormatting sqref="AJ16:AJ20">
    <cfRule type="expression" dxfId="192" priority="291">
      <formula>IF($AJ16="Muy alta",TRUE,FALSE)</formula>
    </cfRule>
    <cfRule type="expression" dxfId="191" priority="292">
      <formula>IF($AJ16="Alta",TRUE,FALSE)</formula>
    </cfRule>
    <cfRule type="expression" dxfId="190" priority="293">
      <formula>IF($AJ16="Media",TRUE,FALSE)</formula>
    </cfRule>
    <cfRule type="expression" dxfId="189" priority="294">
      <formula>IF($AJ16="Baja",TRUE,FALSE)</formula>
    </cfRule>
    <cfRule type="expression" dxfId="188" priority="295">
      <formula>IF($AJ16="Muy baja",TRUE,FALSE)</formula>
    </cfRule>
  </conditionalFormatting>
  <conditionalFormatting sqref="AK16:AK20">
    <cfRule type="expression" dxfId="187" priority="286">
      <formula>IF($AJ16="Muy alta",TRUE,FALSE)</formula>
    </cfRule>
    <cfRule type="expression" dxfId="186" priority="287">
      <formula>IF($AJ16="Alta",TRUE,FALSE)</formula>
    </cfRule>
    <cfRule type="expression" dxfId="185" priority="288">
      <formula>IF($AJ16="Media",TRUE,FALSE)</formula>
    </cfRule>
    <cfRule type="expression" dxfId="184" priority="289">
      <formula>IF($AJ16="Baja",TRUE,FALSE)</formula>
    </cfRule>
    <cfRule type="expression" dxfId="183" priority="290">
      <formula>IF($AJ16="Muy baja",TRUE,FALSE)</formula>
    </cfRule>
  </conditionalFormatting>
  <conditionalFormatting sqref="AM16:AM20">
    <cfRule type="expression" dxfId="182" priority="281">
      <formula>IF($U16=100%,TRUE,FALSE)</formula>
    </cfRule>
    <cfRule type="expression" dxfId="181" priority="282">
      <formula>IF($U16=80%,TRUE,FALSE)</formula>
    </cfRule>
    <cfRule type="expression" dxfId="180" priority="283">
      <formula>IF($U16=60%,TRUE,FALSE)</formula>
    </cfRule>
    <cfRule type="expression" dxfId="179" priority="284">
      <formula>IF($U16=40%,TRUE,FALSE)</formula>
    </cfRule>
    <cfRule type="expression" dxfId="178" priority="285">
      <formula>IF($U16=20%,TRUE,FALSE)</formula>
    </cfRule>
  </conditionalFormatting>
  <conditionalFormatting sqref="L22:N22">
    <cfRule type="expression" dxfId="177" priority="272">
      <formula>IF($L22="Muy alta",TRUE,FALSE)</formula>
    </cfRule>
    <cfRule type="expression" dxfId="176" priority="273">
      <formula>IF($L22="Alta",TRUE,FALSE)</formula>
    </cfRule>
    <cfRule type="expression" dxfId="175" priority="274">
      <formula>IF($L22="Media",TRUE,FALSE)</formula>
    </cfRule>
    <cfRule type="expression" dxfId="174" priority="275">
      <formula>IF($L22="Baja",TRUE,FALSE)</formula>
    </cfRule>
    <cfRule type="expression" dxfId="173" priority="276">
      <formula>IF($L22="Muy Baja",TRUE,FALSE)</formula>
    </cfRule>
  </conditionalFormatting>
  <conditionalFormatting sqref="U22:V22">
    <cfRule type="expression" dxfId="172" priority="267">
      <formula>IF($U22=100%,TRUE,FALSE)</formula>
    </cfRule>
    <cfRule type="expression" dxfId="171" priority="268">
      <formula>IF($U22=80%,TRUE,FALSE)</formula>
    </cfRule>
    <cfRule type="expression" dxfId="170" priority="269">
      <formula>IF($U22=60%,TRUE,FALSE)</formula>
    </cfRule>
    <cfRule type="expression" dxfId="169" priority="270">
      <formula>IF($U22=40%,TRUE,FALSE)</formula>
    </cfRule>
    <cfRule type="expression" dxfId="168" priority="271">
      <formula>IF($U22=20%,TRUE,FALSE)</formula>
    </cfRule>
  </conditionalFormatting>
  <conditionalFormatting sqref="L25:N25">
    <cfRule type="expression" dxfId="167" priority="224">
      <formula>IF($L25="Muy alta",TRUE,FALSE)</formula>
    </cfRule>
    <cfRule type="expression" dxfId="166" priority="225">
      <formula>IF($L25="Alta",TRUE,FALSE)</formula>
    </cfRule>
    <cfRule type="expression" dxfId="165" priority="226">
      <formula>IF($L25="Media",TRUE,FALSE)</formula>
    </cfRule>
    <cfRule type="expression" dxfId="164" priority="227">
      <formula>IF($L25="Baja",TRUE,FALSE)</formula>
    </cfRule>
    <cfRule type="expression" dxfId="163" priority="228">
      <formula>IF($L25="Muy Baja",TRUE,FALSE)</formula>
    </cfRule>
  </conditionalFormatting>
  <conditionalFormatting sqref="U25:V25 AM25:AP25">
    <cfRule type="expression" dxfId="162" priority="219">
      <formula>IF($U25=100%,TRUE,FALSE)</formula>
    </cfRule>
    <cfRule type="expression" dxfId="161" priority="220">
      <formula>IF($U25=80%,TRUE,FALSE)</formula>
    </cfRule>
    <cfRule type="expression" dxfId="160" priority="221">
      <formula>IF($U25=60%,TRUE,FALSE)</formula>
    </cfRule>
    <cfRule type="expression" dxfId="159" priority="222">
      <formula>IF($U25=40%,TRUE,FALSE)</formula>
    </cfRule>
    <cfRule type="expression" dxfId="158" priority="223">
      <formula>IF($U25=20%,TRUE,FALSE)</formula>
    </cfRule>
  </conditionalFormatting>
  <conditionalFormatting sqref="Q25">
    <cfRule type="expression" dxfId="157" priority="214">
      <formula>IF($Q25="Catastrofico 100%",TRUE,FALSE)</formula>
    </cfRule>
    <cfRule type="expression" dxfId="156" priority="215">
      <formula>IF($Q25="Mayor 80%",TRUE,FALSE)</formula>
    </cfRule>
    <cfRule type="expression" dxfId="155" priority="216">
      <formula>IF($Q25="Moderado 60%",TRUE,FALSE)</formula>
    </cfRule>
    <cfRule type="expression" dxfId="154" priority="217">
      <formula>IF($Q25="Menor 40%",TRUE,FALSE)</formula>
    </cfRule>
    <cfRule type="expression" dxfId="153" priority="218">
      <formula>IF($Q25="Leve 20%",TRUE,FALSE)</formula>
    </cfRule>
  </conditionalFormatting>
  <conditionalFormatting sqref="S25">
    <cfRule type="expression" dxfId="152" priority="209">
      <formula>IF($S25="Catastrofico 100%",TRUE,FALSE)</formula>
    </cfRule>
    <cfRule type="expression" dxfId="151" priority="210">
      <formula>IF($S25="Mayor 80%",TRUE,FALSE)</formula>
    </cfRule>
    <cfRule type="expression" dxfId="150" priority="211">
      <formula>IF($S25="Moderado 60%",TRUE,FALSE)</formula>
    </cfRule>
    <cfRule type="expression" dxfId="149" priority="212">
      <formula>IF($S25="Menor 40%",TRUE,FALSE)</formula>
    </cfRule>
    <cfRule type="expression" dxfId="148" priority="213">
      <formula>IF($S25="Leve 20%",TRUE,FALSE)</formula>
    </cfRule>
  </conditionalFormatting>
  <conditionalFormatting sqref="AJ25:AK25">
    <cfRule type="expression" dxfId="147" priority="200">
      <formula>IF($AJ25="Muy alta",TRUE,FALSE)</formula>
    </cfRule>
    <cfRule type="expression" dxfId="146" priority="201">
      <formula>IF($AJ25="Alta",TRUE,FALSE)</formula>
    </cfRule>
    <cfRule type="expression" dxfId="145" priority="202">
      <formula>IF($AJ25="Media",TRUE,FALSE)</formula>
    </cfRule>
    <cfRule type="expression" dxfId="144" priority="203">
      <formula>IF($AJ25="Baja",TRUE,FALSE)</formula>
    </cfRule>
    <cfRule type="expression" dxfId="143" priority="204">
      <formula>IF($AJ25="Muy baja",TRUE,FALSE)</formula>
    </cfRule>
  </conditionalFormatting>
  <conditionalFormatting sqref="N27">
    <cfRule type="expression" dxfId="142" priority="195">
      <formula>IF($L27="Muy alta",TRUE,FALSE)</formula>
    </cfRule>
    <cfRule type="expression" dxfId="141" priority="196">
      <formula>IF($L27="Alta",TRUE,FALSE)</formula>
    </cfRule>
    <cfRule type="expression" dxfId="140" priority="197">
      <formula>IF($L27="Media",TRUE,FALSE)</formula>
    </cfRule>
    <cfRule type="expression" dxfId="139" priority="198">
      <formula>IF($L27="Baja",TRUE,FALSE)</formula>
    </cfRule>
    <cfRule type="expression" dxfId="138" priority="199">
      <formula>IF($L27="Muy Baja",TRUE,FALSE)</formula>
    </cfRule>
  </conditionalFormatting>
  <conditionalFormatting sqref="V27 AO27:AP27">
    <cfRule type="expression" dxfId="137" priority="190">
      <formula>IF($U27=100%,TRUE,FALSE)</formula>
    </cfRule>
    <cfRule type="expression" dxfId="136" priority="191">
      <formula>IF($U27=80%,TRUE,FALSE)</formula>
    </cfRule>
    <cfRule type="expression" dxfId="135" priority="192">
      <formula>IF($U27=60%,TRUE,FALSE)</formula>
    </cfRule>
    <cfRule type="expression" dxfId="134" priority="193">
      <formula>IF($U27=40%,TRUE,FALSE)</formula>
    </cfRule>
    <cfRule type="expression" dxfId="133" priority="194">
      <formula>IF($U27=20%,TRUE,FALSE)</formula>
    </cfRule>
  </conditionalFormatting>
  <conditionalFormatting sqref="L28:N28">
    <cfRule type="expression" dxfId="132" priority="166">
      <formula>IF($L28="Muy alta",TRUE,FALSE)</formula>
    </cfRule>
    <cfRule type="expression" dxfId="131" priority="167">
      <formula>IF($L28="Alta",TRUE,FALSE)</formula>
    </cfRule>
    <cfRule type="expression" dxfId="130" priority="168">
      <formula>IF($L28="Media",TRUE,FALSE)</formula>
    </cfRule>
    <cfRule type="expression" dxfId="129" priority="169">
      <formula>IF($L28="Baja",TRUE,FALSE)</formula>
    </cfRule>
    <cfRule type="expression" dxfId="128" priority="170">
      <formula>IF($L28="Muy Baja",TRUE,FALSE)</formula>
    </cfRule>
  </conditionalFormatting>
  <conditionalFormatting sqref="U28:V28">
    <cfRule type="expression" dxfId="127" priority="161">
      <formula>IF($U28=100%,TRUE,FALSE)</formula>
    </cfRule>
    <cfRule type="expression" dxfId="126" priority="162">
      <formula>IF($U28=80%,TRUE,FALSE)</formula>
    </cfRule>
    <cfRule type="expression" dxfId="125" priority="163">
      <formula>IF($U28=60%,TRUE,FALSE)</formula>
    </cfRule>
    <cfRule type="expression" dxfId="124" priority="164">
      <formula>IF($U28=40%,TRUE,FALSE)</formula>
    </cfRule>
    <cfRule type="expression" dxfId="123" priority="165">
      <formula>IF($U28=20%,TRUE,FALSE)</formula>
    </cfRule>
  </conditionalFormatting>
  <conditionalFormatting sqref="AO22:AP22">
    <cfRule type="expression" dxfId="122" priority="118">
      <formula>IF($U22=100%,TRUE,FALSE)</formula>
    </cfRule>
    <cfRule type="expression" dxfId="121" priority="119">
      <formula>IF($U22=80%,TRUE,FALSE)</formula>
    </cfRule>
    <cfRule type="expression" dxfId="120" priority="120">
      <formula>IF($U22=60%,TRUE,FALSE)</formula>
    </cfRule>
    <cfRule type="expression" dxfId="119" priority="121">
      <formula>IF($U22=40%,TRUE,FALSE)</formula>
    </cfRule>
    <cfRule type="expression" dxfId="118" priority="122">
      <formula>IF($U22=20%,TRUE,FALSE)</formula>
    </cfRule>
  </conditionalFormatting>
  <conditionalFormatting sqref="AQ28:AQ31 AQ9:AQ25">
    <cfRule type="expression" dxfId="117" priority="106">
      <formula>IF($AQ9="Bajo",TRUE,FALSE)</formula>
    </cfRule>
    <cfRule type="expression" dxfId="116" priority="107">
      <formula>IF($AQ9="Moderado",TRUE,FALSE)</formula>
    </cfRule>
    <cfRule type="expression" dxfId="115" priority="108">
      <formula>IF($AQ9="Alto",TRUE,FALSE)</formula>
    </cfRule>
    <cfRule type="expression" dxfId="114" priority="109">
      <formula>IF($AQ9="Extremo",TRUE,FALSE)</formula>
    </cfRule>
  </conditionalFormatting>
  <conditionalFormatting sqref="W28:W31 W9:W25">
    <cfRule type="expression" dxfId="113" priority="102">
      <formula>IF($W9="Bajo",TRUE,FALSE)</formula>
    </cfRule>
    <cfRule type="expression" dxfId="112" priority="103">
      <formula>IF($W9="Moderado",TRUE,FALSE)</formula>
    </cfRule>
    <cfRule type="expression" dxfId="111" priority="104">
      <formula>IF($W9="Alto",TRUE,FALSE)</formula>
    </cfRule>
    <cfRule type="expression" dxfId="110" priority="105">
      <formula>IF($W9="Extremo",TRUE,FALSE)</formula>
    </cfRule>
  </conditionalFormatting>
  <conditionalFormatting sqref="L26:N26">
    <cfRule type="expression" dxfId="109" priority="97">
      <formula>IF($L26="Muy alta",TRUE,FALSE)</formula>
    </cfRule>
    <cfRule type="expression" dxfId="108" priority="98">
      <formula>IF($L26="Alta",TRUE,FALSE)</formula>
    </cfRule>
    <cfRule type="expression" dxfId="107" priority="99">
      <formula>IF($L26="Media",TRUE,FALSE)</formula>
    </cfRule>
    <cfRule type="expression" dxfId="106" priority="100">
      <formula>IF($L26="Baja",TRUE,FALSE)</formula>
    </cfRule>
    <cfRule type="expression" dxfId="105" priority="101">
      <formula>IF($L26="Muy Baja",TRUE,FALSE)</formula>
    </cfRule>
  </conditionalFormatting>
  <conditionalFormatting sqref="U26:V26 AM26:AP26">
    <cfRule type="expression" dxfId="104" priority="92">
      <formula>IF($U26=100%,TRUE,FALSE)</formula>
    </cfRule>
    <cfRule type="expression" dxfId="103" priority="93">
      <formula>IF($U26=80%,TRUE,FALSE)</formula>
    </cfRule>
    <cfRule type="expression" dxfId="102" priority="94">
      <formula>IF($U26=60%,TRUE,FALSE)</formula>
    </cfRule>
    <cfRule type="expression" dxfId="101" priority="95">
      <formula>IF($U26=40%,TRUE,FALSE)</formula>
    </cfRule>
    <cfRule type="expression" dxfId="100" priority="96">
      <formula>IF($U26=20%,TRUE,FALSE)</formula>
    </cfRule>
  </conditionalFormatting>
  <conditionalFormatting sqref="Q26">
    <cfRule type="expression" dxfId="99" priority="87">
      <formula>IF($Q26="Catastrofico 100%",TRUE,FALSE)</formula>
    </cfRule>
    <cfRule type="expression" dxfId="98" priority="88">
      <formula>IF($Q26="Mayor 80%",TRUE,FALSE)</formula>
    </cfRule>
    <cfRule type="expression" dxfId="97" priority="89">
      <formula>IF($Q26="Moderado 60%",TRUE,FALSE)</formula>
    </cfRule>
    <cfRule type="expression" dxfId="96" priority="90">
      <formula>IF($Q26="Menor 40%",TRUE,FALSE)</formula>
    </cfRule>
    <cfRule type="expression" dxfId="95" priority="91">
      <formula>IF($Q26="Leve 20%",TRUE,FALSE)</formula>
    </cfRule>
  </conditionalFormatting>
  <conditionalFormatting sqref="S26">
    <cfRule type="expression" dxfId="94" priority="82">
      <formula>IF($S26="Catastrofico 100%",TRUE,FALSE)</formula>
    </cfRule>
    <cfRule type="expression" dxfId="93" priority="83">
      <formula>IF($S26="Mayor 80%",TRUE,FALSE)</formula>
    </cfRule>
    <cfRule type="expression" dxfId="92" priority="84">
      <formula>IF($S26="Moderado 60%",TRUE,FALSE)</formula>
    </cfRule>
    <cfRule type="expression" dxfId="91" priority="85">
      <formula>IF($S26="Menor 40%",TRUE,FALSE)</formula>
    </cfRule>
    <cfRule type="expression" dxfId="90" priority="86">
      <formula>IF($S26="Leve 20%",TRUE,FALSE)</formula>
    </cfRule>
  </conditionalFormatting>
  <conditionalFormatting sqref="AJ26:AK26">
    <cfRule type="expression" dxfId="89" priority="77">
      <formula>IF($AJ26="Muy alta",TRUE,FALSE)</formula>
    </cfRule>
    <cfRule type="expression" dxfId="88" priority="78">
      <formula>IF($AJ26="Alta",TRUE,FALSE)</formula>
    </cfRule>
    <cfRule type="expression" dxfId="87" priority="79">
      <formula>IF($AJ26="Media",TRUE,FALSE)</formula>
    </cfRule>
    <cfRule type="expression" dxfId="86" priority="80">
      <formula>IF($AJ26="Baja",TRUE,FALSE)</formula>
    </cfRule>
    <cfRule type="expression" dxfId="85" priority="81">
      <formula>IF($AJ26="Muy baja",TRUE,FALSE)</formula>
    </cfRule>
  </conditionalFormatting>
  <conditionalFormatting sqref="AQ26">
    <cfRule type="expression" dxfId="84" priority="73">
      <formula>IF($AQ26="Bajo",TRUE,FALSE)</formula>
    </cfRule>
    <cfRule type="expression" dxfId="83" priority="74">
      <formula>IF($AQ26="Moderado",TRUE,FALSE)</formula>
    </cfRule>
    <cfRule type="expression" dxfId="82" priority="75">
      <formula>IF($AQ26="Alto",TRUE,FALSE)</formula>
    </cfRule>
    <cfRule type="expression" dxfId="81" priority="76">
      <formula>IF($AQ26="Extremo",TRUE,FALSE)</formula>
    </cfRule>
  </conditionalFormatting>
  <conditionalFormatting sqref="W26">
    <cfRule type="expression" dxfId="80" priority="69">
      <formula>IF($W26="Bajo",TRUE,FALSE)</formula>
    </cfRule>
    <cfRule type="expression" dxfId="79" priority="70">
      <formula>IF($W26="Moderado",TRUE,FALSE)</formula>
    </cfRule>
    <cfRule type="expression" dxfId="78" priority="71">
      <formula>IF($W26="Alto",TRUE,FALSE)</formula>
    </cfRule>
    <cfRule type="expression" dxfId="77" priority="72">
      <formula>IF($W26="Extremo",TRUE,FALSE)</formula>
    </cfRule>
  </conditionalFormatting>
  <conditionalFormatting sqref="L9:N9 L10:M11">
    <cfRule type="expression" dxfId="76" priority="64">
      <formula>IF($L9="Muy alta",TRUE,FALSE)</formula>
    </cfRule>
    <cfRule type="expression" dxfId="75" priority="65">
      <formula>IF($L9="Alta",TRUE,FALSE)</formula>
    </cfRule>
    <cfRule type="expression" dxfId="74" priority="66">
      <formula>IF($L9="Media",TRUE,FALSE)</formula>
    </cfRule>
    <cfRule type="expression" dxfId="73" priority="67">
      <formula>IF($L9="Baja",TRUE,FALSE)</formula>
    </cfRule>
    <cfRule type="expression" dxfId="72" priority="68">
      <formula>IF($L9="Muy Baja",TRUE,FALSE)</formula>
    </cfRule>
  </conditionalFormatting>
  <conditionalFormatting sqref="U9:V9 U10:U11">
    <cfRule type="expression" dxfId="71" priority="59">
      <formula>IF($U9=100%,TRUE,FALSE)</formula>
    </cfRule>
    <cfRule type="expression" dxfId="70" priority="60">
      <formula>IF($U9=80%,TRUE,FALSE)</formula>
    </cfRule>
    <cfRule type="expression" dxfId="69" priority="61">
      <formula>IF($U9=60%,TRUE,FALSE)</formula>
    </cfRule>
    <cfRule type="expression" dxfId="68" priority="62">
      <formula>IF($U9=40%,TRUE,FALSE)</formula>
    </cfRule>
    <cfRule type="expression" dxfId="67" priority="63">
      <formula>IF($U9=20%,TRUE,FALSE)</formula>
    </cfRule>
  </conditionalFormatting>
  <conditionalFormatting sqref="AN9:AP9 AN10:AN11">
    <cfRule type="expression" dxfId="66" priority="54">
      <formula>IF($U9=100%,TRUE,FALSE)</formula>
    </cfRule>
    <cfRule type="expression" dxfId="65" priority="55">
      <formula>IF($U9=80%,TRUE,FALSE)</formula>
    </cfRule>
    <cfRule type="expression" dxfId="64" priority="56">
      <formula>IF($U9=60%,TRUE,FALSE)</formula>
    </cfRule>
    <cfRule type="expression" dxfId="63" priority="57">
      <formula>IF($U9=40%,TRUE,FALSE)</formula>
    </cfRule>
    <cfRule type="expression" dxfId="62" priority="58">
      <formula>IF($U9=20%,TRUE,FALSE)</formula>
    </cfRule>
  </conditionalFormatting>
  <conditionalFormatting sqref="N8">
    <cfRule type="expression" dxfId="61" priority="49">
      <formula>IF($L8="Muy alta",TRUE,FALSE)</formula>
    </cfRule>
    <cfRule type="expression" dxfId="60" priority="50">
      <formula>IF($L8="Alta",TRUE,FALSE)</formula>
    </cfRule>
    <cfRule type="expression" dxfId="59" priority="51">
      <formula>IF($L8="Media",TRUE,FALSE)</formula>
    </cfRule>
    <cfRule type="expression" dxfId="58" priority="52">
      <formula>IF($L8="Baja",TRUE,FALSE)</formula>
    </cfRule>
    <cfRule type="expression" dxfId="57" priority="53">
      <formula>IF($L8="Muy Baja",TRUE,FALSE)</formula>
    </cfRule>
  </conditionalFormatting>
  <conditionalFormatting sqref="V8 AO8:AP8">
    <cfRule type="expression" dxfId="56" priority="44">
      <formula>IF($U8=100%,TRUE,FALSE)</formula>
    </cfRule>
    <cfRule type="expression" dxfId="55" priority="45">
      <formula>IF($U8=80%,TRUE,FALSE)</formula>
    </cfRule>
    <cfRule type="expression" dxfId="54" priority="46">
      <formula>IF($U8=60%,TRUE,FALSE)</formula>
    </cfRule>
    <cfRule type="expression" dxfId="53" priority="47">
      <formula>IF($U8=40%,TRUE,FALSE)</formula>
    </cfRule>
    <cfRule type="expression" dxfId="52" priority="48">
      <formula>IF($U8=20%,TRUE,FALSE)</formula>
    </cfRule>
  </conditionalFormatting>
  <conditionalFormatting sqref="L7:N7">
    <cfRule type="expression" dxfId="51" priority="39">
      <formula>IF($L7="Muy alta",TRUE,FALSE)</formula>
    </cfRule>
    <cfRule type="expression" dxfId="50" priority="40">
      <formula>IF($L7="Alta",TRUE,FALSE)</formula>
    </cfRule>
    <cfRule type="expression" dxfId="49" priority="41">
      <formula>IF($L7="Media",TRUE,FALSE)</formula>
    </cfRule>
    <cfRule type="expression" dxfId="48" priority="42">
      <formula>IF($L7="Baja",TRUE,FALSE)</formula>
    </cfRule>
    <cfRule type="expression" dxfId="47" priority="43">
      <formula>IF($L7="Muy Baja",TRUE,FALSE)</formula>
    </cfRule>
  </conditionalFormatting>
  <conditionalFormatting sqref="U7:V7 AM7:AP7">
    <cfRule type="expression" dxfId="46" priority="34">
      <formula>IF($U7=100%,TRUE,FALSE)</formula>
    </cfRule>
    <cfRule type="expression" dxfId="45" priority="35">
      <formula>IF($U7=80%,TRUE,FALSE)</formula>
    </cfRule>
    <cfRule type="expression" dxfId="44" priority="36">
      <formula>IF($U7=60%,TRUE,FALSE)</formula>
    </cfRule>
    <cfRule type="expression" dxfId="43" priority="37">
      <formula>IF($U7=40%,TRUE,FALSE)</formula>
    </cfRule>
    <cfRule type="expression" dxfId="42" priority="38">
      <formula>IF($U7=20%,TRUE,FALSE)</formula>
    </cfRule>
  </conditionalFormatting>
  <conditionalFormatting sqref="Q7">
    <cfRule type="expression" dxfId="41" priority="29">
      <formula>IF($Q7="Catastrofico 100%",TRUE,FALSE)</formula>
    </cfRule>
    <cfRule type="expression" dxfId="40" priority="30">
      <formula>IF($Q7="Mayor 80%",TRUE,FALSE)</formula>
    </cfRule>
    <cfRule type="expression" dxfId="39" priority="31">
      <formula>IF($Q7="Moderado 60%",TRUE,FALSE)</formula>
    </cfRule>
    <cfRule type="expression" dxfId="38" priority="32">
      <formula>IF($Q7="Menor 40%",TRUE,FALSE)</formula>
    </cfRule>
    <cfRule type="expression" dxfId="37" priority="33">
      <formula>IF($Q7="Leve 20%",TRUE,FALSE)</formula>
    </cfRule>
  </conditionalFormatting>
  <conditionalFormatting sqref="S7">
    <cfRule type="expression" dxfId="36" priority="24">
      <formula>IF($S7="Catastrofico 100%",TRUE,FALSE)</formula>
    </cfRule>
    <cfRule type="expression" dxfId="35" priority="25">
      <formula>IF($S7="Mayor 80%",TRUE,FALSE)</formula>
    </cfRule>
    <cfRule type="expression" dxfId="34" priority="26">
      <formula>IF($S7="Moderado 60%",TRUE,FALSE)</formula>
    </cfRule>
    <cfRule type="expression" dxfId="33" priority="27">
      <formula>IF($S7="Menor 40%",TRUE,FALSE)</formula>
    </cfRule>
    <cfRule type="expression" dxfId="32" priority="28">
      <formula>IF($S7="Leve 20%",TRUE,FALSE)</formula>
    </cfRule>
  </conditionalFormatting>
  <conditionalFormatting sqref="AJ7:AK7">
    <cfRule type="expression" dxfId="31" priority="19">
      <formula>IF($AJ7="Muy alta",TRUE,FALSE)</formula>
    </cfRule>
    <cfRule type="expression" dxfId="30" priority="20">
      <formula>IF($AJ7="Alta",TRUE,FALSE)</formula>
    </cfRule>
    <cfRule type="expression" dxfId="29" priority="21">
      <formula>IF($AJ7="Media",TRUE,FALSE)</formula>
    </cfRule>
    <cfRule type="expression" dxfId="28" priority="22">
      <formula>IF($AJ7="Baja",TRUE,FALSE)</formula>
    </cfRule>
    <cfRule type="expression" dxfId="27" priority="23">
      <formula>IF($AJ7="Muy baja",TRUE,FALSE)</formula>
    </cfRule>
  </conditionalFormatting>
  <conditionalFormatting sqref="AQ7">
    <cfRule type="expression" dxfId="26" priority="15">
      <formula>IF($AQ7="Bajo",TRUE,FALSE)</formula>
    </cfRule>
    <cfRule type="expression" dxfId="25" priority="16">
      <formula>IF($AQ7="Moderado",TRUE,FALSE)</formula>
    </cfRule>
    <cfRule type="expression" dxfId="24" priority="17">
      <formula>IF($AQ7="Alto",TRUE,FALSE)</formula>
    </cfRule>
    <cfRule type="expression" dxfId="23" priority="18">
      <formula>IF($AQ7="Extremo",TRUE,FALSE)</formula>
    </cfRule>
  </conditionalFormatting>
  <conditionalFormatting sqref="W7">
    <cfRule type="expression" dxfId="22" priority="11">
      <formula>IF($W7="Bajo",TRUE,FALSE)</formula>
    </cfRule>
    <cfRule type="expression" dxfId="21" priority="12">
      <formula>IF($W7="Moderado",TRUE,FALSE)</formula>
    </cfRule>
    <cfRule type="expression" dxfId="20" priority="13">
      <formula>IF($W7="Alto",TRUE,FALSE)</formula>
    </cfRule>
    <cfRule type="expression" dxfId="19" priority="14">
      <formula>IF($W7="Extremo",TRUE,FALSE)</formula>
    </cfRule>
  </conditionalFormatting>
  <conditionalFormatting sqref="L12:N12">
    <cfRule type="expression" dxfId="18" priority="6">
      <formula>IF($L12="Muy alta",TRUE,FALSE)</formula>
    </cfRule>
    <cfRule type="expression" dxfId="17" priority="7">
      <formula>IF($L12="Alta",TRUE,FALSE)</formula>
    </cfRule>
    <cfRule type="expression" dxfId="16" priority="8">
      <formula>IF($L12="Media",TRUE,FALSE)</formula>
    </cfRule>
    <cfRule type="expression" dxfId="15" priority="9">
      <formula>IF($L12="Baja",TRUE,FALSE)</formula>
    </cfRule>
    <cfRule type="expression" dxfId="14" priority="10">
      <formula>IF($L12="Muy Baja",TRUE,FALSE)</formula>
    </cfRule>
  </conditionalFormatting>
  <conditionalFormatting sqref="U12:V12 AM12:AP12">
    <cfRule type="expression" dxfId="13" priority="1">
      <formula>IF($U12=100%,TRUE,FALSE)</formula>
    </cfRule>
    <cfRule type="expression" dxfId="12" priority="2">
      <formula>IF($U12=80%,TRUE,FALSE)</formula>
    </cfRule>
    <cfRule type="expression" dxfId="11" priority="3">
      <formula>IF($U12=60%,TRUE,FALSE)</formula>
    </cfRule>
    <cfRule type="expression" dxfId="10" priority="4">
      <formula>IF($U12=40%,TRUE,FALSE)</formula>
    </cfRule>
    <cfRule type="expression" dxfId="9" priority="5">
      <formula>IF($U12=20%,TRUE,FALSE)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8671B5D5-7759-4FB7-9DAA-68C4D8B81CAB}">
          <x14:formula1>
            <xm:f>Listas!$C$2:$C$6</xm:f>
          </x14:formula1>
          <xm:sqref>K12:K13 K16 K25:K26 K28 K31 K21:K22 K9 K7</xm:sqref>
        </x14:dataValidation>
        <x14:dataValidation type="list" allowBlank="1" showInputMessage="1" showErrorMessage="1" xr:uid="{161664FB-FB43-46A2-ACA3-A1D959DBE1E8}">
          <x14:formula1>
            <xm:f>Listas!$E$3:$E$7</xm:f>
          </x14:formula1>
          <xm:sqref>O12:O13 O16 O25:O26 O28 O31 O21:O22 O9 O7</xm:sqref>
        </x14:dataValidation>
        <x14:dataValidation type="list" allowBlank="1" showInputMessage="1" showErrorMessage="1" xr:uid="{CE63960E-9783-4930-BB1A-C82EC5B2BDFA}">
          <x14:formula1>
            <xm:f>Listas!$F$3:$F$7</xm:f>
          </x14:formula1>
          <xm:sqref>P12:P13 P16 P25:P26 P28 P31 P21:P22 P9 P7</xm:sqref>
        </x14:dataValidation>
        <x14:dataValidation type="list" allowBlank="1" showInputMessage="1" showErrorMessage="1" xr:uid="{BC795DE6-5D32-4AE9-9E87-F5BDD0C633CF}">
          <x14:formula1>
            <xm:f>Listas!$I$2:$I$3</xm:f>
          </x14:formula1>
          <xm:sqref>AD30:AD31 AC29:AD29 AC25:AC28 AD22:AD28 AC31:AD31 AC22 AC7:AD21</xm:sqref>
        </x14:dataValidation>
        <x14:dataValidation type="list" allowBlank="1" showInputMessage="1" showErrorMessage="1" xr:uid="{2C27F230-6833-4B66-91EB-0AC5B9E00340}">
          <x14:formula1>
            <xm:f>Listas!$N$2:$N$5</xm:f>
          </x14:formula1>
          <xm:sqref>AR12:AR13 AR16 AR25:AR26 AR28 AR31 AR21:AR22 AR9 AR7</xm:sqref>
        </x14:dataValidation>
        <x14:dataValidation type="list" allowBlank="1" showInputMessage="1" showErrorMessage="1" xr:uid="{008DCCA4-6B15-4E9E-BF0B-024B6C2A85D2}">
          <x14:formula1>
            <xm:f>Listas!$A$2:$A$10</xm:f>
          </x14:formula1>
          <xm:sqref>J12:J13 J16 J25:J26 J28 J31 J21:J22 J9 J7</xm:sqref>
        </x14:dataValidation>
        <x14:dataValidation type="list" allowBlank="1" showInputMessage="1" showErrorMessage="1" xr:uid="{1651180C-A264-4DBE-8DDC-1E33069FADA3}">
          <x14:formula1>
            <xm:f>Listas!$R$2:$R$3</xm:f>
          </x14:formula1>
          <xm:sqref>B12:B13 B16 B25:B26 B28 B31 B21:B22 B9 B7</xm:sqref>
        </x14:dataValidation>
        <x14:dataValidation type="list" allowBlank="1" showInputMessage="1" showErrorMessage="1" xr:uid="{C02F0F0B-BE94-4170-B066-729F35051F44}">
          <x14:formula1>
            <xm:f>Listas!$T$2:$T$3</xm:f>
          </x14:formula1>
          <xm:sqref>BF12:BF13 AZ12:AZ13 BL12:BL13 BL16 BF16 AZ16 BF25:BF28 BL21:BL22 BL25:BL28 BF31 BF21:BF22 AZ31 AZ21:AZ22 BL31 AZ25:AZ26 AZ28 BF7:BF9 BL7:BL9 AZ7:AZ10</xm:sqref>
        </x14:dataValidation>
        <x14:dataValidation type="list" allowBlank="1" showInputMessage="1" showErrorMessage="1" xr:uid="{F4C3936E-7187-4E9B-9409-5FEAD27D909E}">
          <x14:formula1>
            <xm:f>Listas!$H$2:$H$4</xm:f>
          </x14:formula1>
          <xm:sqref>AA31 AA7:AA29</xm:sqref>
        </x14:dataValidation>
        <x14:dataValidation type="list" allowBlank="1" showInputMessage="1" showErrorMessage="1" xr:uid="{2F1CA850-B5CC-4D9E-887D-25F63C0DF97B}">
          <x14:formula1>
            <xm:f>Listas!$J$2:$J$3</xm:f>
          </x14:formula1>
          <xm:sqref>AF31 AF7:AF29</xm:sqref>
        </x14:dataValidation>
        <x14:dataValidation type="list" allowBlank="1" showInputMessage="1" showErrorMessage="1" xr:uid="{B34E9BD0-E261-482D-BFD0-A58D3E1817FF}">
          <x14:formula1>
            <xm:f>Listas!$K$2:$K$3</xm:f>
          </x14:formula1>
          <xm:sqref>AG31 AG7:AG29</xm:sqref>
        </x14:dataValidation>
        <x14:dataValidation type="list" allowBlank="1" showInputMessage="1" showErrorMessage="1" xr:uid="{46975C80-A6DF-4BD4-BD1D-DB8F650B5A7F}">
          <x14:formula1>
            <xm:f>Listas!$L$2:$L$3</xm:f>
          </x14:formula1>
          <xm:sqref>AH31 AH7:AH29</xm:sqref>
        </x14:dataValidation>
        <x14:dataValidation type="list" allowBlank="1" showInputMessage="1" showErrorMessage="1" xr:uid="{46D6E266-95CA-41BA-99FE-E9CCB3C9174A}">
          <x14:formula1>
            <xm:f>Listas!$P$2:$P$4</xm:f>
          </x14:formula1>
          <xm:sqref>AW7:AW31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8B90-83EF-463B-AEBD-76689DA0F472}">
  <dimension ref="A1:W40"/>
  <sheetViews>
    <sheetView workbookViewId="0"/>
  </sheetViews>
  <sheetFormatPr defaultColWidth="11.42578125" defaultRowHeight="15"/>
  <cols>
    <col min="1" max="1" width="68.7109375" style="11"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3" width="8.7109375" customWidth="1"/>
    <col min="24" max="24" width="15.5703125" customWidth="1"/>
  </cols>
  <sheetData>
    <row r="1" spans="1:23" ht="45" customHeight="1">
      <c r="A1" s="16" t="s">
        <v>27</v>
      </c>
      <c r="C1" s="16" t="s">
        <v>165</v>
      </c>
      <c r="E1" s="266" t="s">
        <v>166</v>
      </c>
      <c r="F1" s="266"/>
      <c r="H1" s="267" t="s">
        <v>16</v>
      </c>
      <c r="I1" s="267"/>
      <c r="J1" s="267"/>
      <c r="K1" s="267"/>
      <c r="L1" s="267"/>
      <c r="N1" s="15" t="s">
        <v>22</v>
      </c>
      <c r="P1" s="17" t="s">
        <v>45</v>
      </c>
      <c r="R1" s="17" t="s">
        <v>167</v>
      </c>
      <c r="T1" s="18" t="s">
        <v>48</v>
      </c>
    </row>
    <row r="2" spans="1:23" ht="49.5" customHeight="1">
      <c r="A2" s="19" t="s">
        <v>168</v>
      </c>
      <c r="C2" s="21" t="s">
        <v>123</v>
      </c>
      <c r="E2" s="24" t="s">
        <v>169</v>
      </c>
      <c r="F2" s="24" t="s">
        <v>31</v>
      </c>
      <c r="H2" s="32" t="s">
        <v>65</v>
      </c>
      <c r="I2" s="32" t="s">
        <v>170</v>
      </c>
      <c r="J2" s="32" t="s">
        <v>67</v>
      </c>
      <c r="K2" s="32" t="s">
        <v>68</v>
      </c>
      <c r="L2" s="32" t="s">
        <v>69</v>
      </c>
      <c r="N2" s="31" t="s">
        <v>171</v>
      </c>
      <c r="P2" s="45" t="s">
        <v>172</v>
      </c>
      <c r="R2" s="32" t="s">
        <v>53</v>
      </c>
      <c r="T2" s="35" t="s">
        <v>76</v>
      </c>
    </row>
    <row r="3" spans="1:23" ht="49.5" customHeight="1">
      <c r="A3" s="19" t="s">
        <v>173</v>
      </c>
      <c r="C3" s="21" t="s">
        <v>93</v>
      </c>
      <c r="E3" s="25" t="s">
        <v>174</v>
      </c>
      <c r="F3" s="25" t="s">
        <v>175</v>
      </c>
      <c r="H3" s="32" t="s">
        <v>80</v>
      </c>
      <c r="I3" s="32" t="s">
        <v>66</v>
      </c>
      <c r="J3" s="32" t="s">
        <v>110</v>
      </c>
      <c r="K3" s="32" t="s">
        <v>95</v>
      </c>
      <c r="L3" s="32" t="s">
        <v>176</v>
      </c>
      <c r="N3" s="81" t="s">
        <v>177</v>
      </c>
      <c r="P3" s="46" t="s">
        <v>73</v>
      </c>
      <c r="R3" s="32" t="s">
        <v>130</v>
      </c>
      <c r="T3" s="35" t="s">
        <v>178</v>
      </c>
    </row>
    <row r="4" spans="1:23" ht="96" customHeight="1">
      <c r="A4" s="19" t="s">
        <v>179</v>
      </c>
      <c r="C4" s="21" t="s">
        <v>62</v>
      </c>
      <c r="E4" s="25" t="s">
        <v>180</v>
      </c>
      <c r="F4" s="25" t="s">
        <v>181</v>
      </c>
      <c r="H4" s="32" t="s">
        <v>109</v>
      </c>
      <c r="I4" s="11"/>
      <c r="J4" s="11"/>
      <c r="K4" s="11"/>
      <c r="L4" s="11"/>
      <c r="N4" s="33" t="s">
        <v>182</v>
      </c>
      <c r="P4" s="45" t="s">
        <v>183</v>
      </c>
    </row>
    <row r="5" spans="1:23" ht="49.5" customHeight="1">
      <c r="A5" s="19" t="s">
        <v>184</v>
      </c>
      <c r="C5" s="21" t="s">
        <v>185</v>
      </c>
      <c r="E5" s="25" t="s">
        <v>186</v>
      </c>
      <c r="F5" s="25" t="s">
        <v>63</v>
      </c>
    </row>
    <row r="6" spans="1:23" ht="49.5" customHeight="1">
      <c r="A6" s="19" t="s">
        <v>187</v>
      </c>
      <c r="C6" s="22" t="s">
        <v>188</v>
      </c>
      <c r="E6" s="25" t="s">
        <v>189</v>
      </c>
      <c r="F6" s="25" t="s">
        <v>190</v>
      </c>
      <c r="N6" s="30"/>
    </row>
    <row r="7" spans="1:23" ht="49.5" customHeight="1">
      <c r="A7" s="19" t="s">
        <v>191</v>
      </c>
      <c r="E7" s="25" t="s">
        <v>192</v>
      </c>
      <c r="F7" s="25" t="s">
        <v>193</v>
      </c>
    </row>
    <row r="8" spans="1:23" ht="49.5" customHeight="1">
      <c r="A8" s="19" t="s">
        <v>194</v>
      </c>
      <c r="C8" s="16" t="s">
        <v>195</v>
      </c>
      <c r="E8" s="23"/>
      <c r="F8" s="23"/>
    </row>
    <row r="9" spans="1:23" ht="51.75" customHeight="1">
      <c r="A9" s="19" t="s">
        <v>196</v>
      </c>
      <c r="C9" s="32" t="s">
        <v>197</v>
      </c>
    </row>
    <row r="10" spans="1:23" ht="55.5" customHeight="1">
      <c r="A10" s="19" t="s">
        <v>198</v>
      </c>
      <c r="C10" s="32" t="s">
        <v>199</v>
      </c>
      <c r="E10" s="23"/>
      <c r="F10" s="23"/>
    </row>
    <row r="11" spans="1:23" ht="40.5" customHeight="1">
      <c r="A11" s="19" t="s">
        <v>200</v>
      </c>
      <c r="C11" s="32" t="s">
        <v>201</v>
      </c>
    </row>
    <row r="12" spans="1:23" ht="40.5" customHeight="1">
      <c r="C12" s="32" t="s">
        <v>202</v>
      </c>
    </row>
    <row r="13" spans="1:23" ht="40.5" customHeight="1">
      <c r="C13" s="32" t="s">
        <v>203</v>
      </c>
    </row>
    <row r="14" spans="1:23" ht="40.5" customHeight="1"/>
    <row r="15" spans="1:23" ht="40.5" customHeight="1">
      <c r="V15" s="38"/>
    </row>
    <row r="16" spans="1:23">
      <c r="V16" s="39"/>
      <c r="W16" s="39"/>
    </row>
    <row r="17" spans="22:23">
      <c r="V17" s="39"/>
      <c r="W17" s="39"/>
    </row>
    <row r="18" spans="22:23">
      <c r="V18" s="39"/>
      <c r="W18" s="39"/>
    </row>
    <row r="19" spans="22:23">
      <c r="V19" s="39"/>
      <c r="W19" s="39"/>
    </row>
    <row r="20" spans="22:23">
      <c r="V20" s="39"/>
      <c r="W20" s="39"/>
    </row>
    <row r="21" spans="22:23">
      <c r="V21" s="39"/>
      <c r="W21" s="39"/>
    </row>
    <row r="22" spans="22:23">
      <c r="V22" s="39"/>
      <c r="W22" s="39"/>
    </row>
    <row r="23" spans="22:23">
      <c r="V23" s="39"/>
      <c r="W23" s="39"/>
    </row>
    <row r="24" spans="22:23">
      <c r="V24" s="39"/>
      <c r="W24" s="39"/>
    </row>
    <row r="25" spans="22:23">
      <c r="V25" s="39"/>
      <c r="W25" s="39"/>
    </row>
    <row r="26" spans="22:23">
      <c r="V26" s="39"/>
      <c r="W26" s="39"/>
    </row>
    <row r="27" spans="22:23">
      <c r="V27" s="39"/>
      <c r="W27" s="39"/>
    </row>
    <row r="28" spans="22:23">
      <c r="V28" s="39"/>
      <c r="W28" s="39"/>
    </row>
    <row r="29" spans="22:23">
      <c r="V29" s="39"/>
      <c r="W29" s="39"/>
    </row>
    <row r="30" spans="22:23">
      <c r="V30" s="39"/>
      <c r="W30" s="39"/>
    </row>
    <row r="31" spans="22:23">
      <c r="V31" s="39"/>
      <c r="W31" s="39"/>
    </row>
    <row r="32" spans="22:23">
      <c r="V32" s="39"/>
      <c r="W32" s="39"/>
    </row>
    <row r="33" spans="22:23">
      <c r="V33" s="39"/>
      <c r="W33" s="39"/>
    </row>
    <row r="34" spans="22:23">
      <c r="V34" s="39"/>
      <c r="W34" s="39"/>
    </row>
    <row r="35" spans="22:23">
      <c r="V35" s="39"/>
      <c r="W35" s="39"/>
    </row>
    <row r="36" spans="22:23">
      <c r="V36" s="39"/>
      <c r="W36" s="39"/>
    </row>
    <row r="37" spans="22:23">
      <c r="V37" s="39"/>
      <c r="W37" s="39"/>
    </row>
    <row r="38" spans="22:23">
      <c r="V38" s="39"/>
      <c r="W38" s="39"/>
    </row>
    <row r="39" spans="22:23">
      <c r="V39" s="39"/>
      <c r="W39" s="39"/>
    </row>
    <row r="40" spans="22:23">
      <c r="V40" s="39"/>
      <c r="W40" s="39"/>
    </row>
  </sheetData>
  <mergeCells count="2">
    <mergeCell ref="E1:F1"/>
    <mergeCell ref="H1: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677E-BDFE-4435-ACA7-0A84503A736A}">
  <dimension ref="A1:AA28"/>
  <sheetViews>
    <sheetView topLeftCell="A19" workbookViewId="0">
      <selection activeCell="D35" sqref="D35"/>
    </sheetView>
  </sheetViews>
  <sheetFormatPr defaultColWidth="11.42578125" defaultRowHeight="15"/>
  <cols>
    <col min="2" max="4" width="5.42578125" style="3" customWidth="1"/>
    <col min="5" max="19" width="5.42578125" customWidth="1"/>
    <col min="20" max="20" width="65.5703125" customWidth="1"/>
    <col min="21" max="27" width="5.42578125" customWidth="1"/>
    <col min="28" max="30" width="5.7109375" customWidth="1"/>
  </cols>
  <sheetData>
    <row r="1" spans="1:27" s="40" customFormat="1" ht="48.75" customHeight="1">
      <c r="B1" s="268" t="s">
        <v>204</v>
      </c>
      <c r="C1" s="268"/>
      <c r="D1" s="268"/>
      <c r="E1" s="268"/>
      <c r="F1" s="268"/>
      <c r="G1" s="268"/>
      <c r="H1" s="268"/>
      <c r="I1" s="268"/>
      <c r="J1" s="268"/>
      <c r="K1" s="268"/>
    </row>
    <row r="2" spans="1:27">
      <c r="C2" s="43" t="s">
        <v>23</v>
      </c>
      <c r="D2" s="41"/>
    </row>
    <row r="3" spans="1:27">
      <c r="C3" s="42">
        <v>0.2</v>
      </c>
      <c r="D3" s="42">
        <v>0.4</v>
      </c>
      <c r="E3" s="42">
        <v>0.6</v>
      </c>
      <c r="F3" s="42">
        <v>0.8</v>
      </c>
      <c r="G3" s="42">
        <v>1</v>
      </c>
      <c r="H3" s="42"/>
      <c r="I3" s="42"/>
      <c r="J3" s="42"/>
      <c r="K3" s="42"/>
      <c r="L3" s="42"/>
      <c r="M3" s="42"/>
      <c r="N3" s="42"/>
      <c r="O3" s="42"/>
      <c r="P3" s="42"/>
      <c r="Q3" s="42"/>
      <c r="R3" s="42"/>
      <c r="S3" s="42"/>
      <c r="T3" s="42"/>
      <c r="U3" s="42"/>
      <c r="V3" s="42"/>
      <c r="W3" s="42"/>
      <c r="X3" s="42"/>
      <c r="Y3" s="42"/>
      <c r="Z3" s="42"/>
      <c r="AA3" s="42"/>
    </row>
    <row r="4" spans="1:27">
      <c r="A4" s="41" t="s">
        <v>35</v>
      </c>
      <c r="B4" s="42">
        <v>0.2</v>
      </c>
      <c r="C4" s="20" t="s">
        <v>205</v>
      </c>
      <c r="D4" s="20" t="s">
        <v>205</v>
      </c>
      <c r="E4" s="20" t="s">
        <v>206</v>
      </c>
      <c r="F4" s="20" t="s">
        <v>207</v>
      </c>
      <c r="G4" s="20" t="s">
        <v>208</v>
      </c>
    </row>
    <row r="5" spans="1:27">
      <c r="B5" s="42">
        <v>0.4</v>
      </c>
      <c r="C5" s="20" t="s">
        <v>205</v>
      </c>
      <c r="D5" s="20" t="s">
        <v>206</v>
      </c>
      <c r="E5" s="20" t="s">
        <v>206</v>
      </c>
      <c r="F5" s="20" t="s">
        <v>207</v>
      </c>
      <c r="G5" s="20" t="s">
        <v>208</v>
      </c>
    </row>
    <row r="6" spans="1:27">
      <c r="B6" s="42">
        <v>0.6</v>
      </c>
      <c r="C6" s="20" t="s">
        <v>206</v>
      </c>
      <c r="D6" s="20" t="s">
        <v>206</v>
      </c>
      <c r="E6" s="20" t="s">
        <v>206</v>
      </c>
      <c r="F6" s="20" t="s">
        <v>207</v>
      </c>
      <c r="G6" s="20" t="s">
        <v>208</v>
      </c>
    </row>
    <row r="7" spans="1:27">
      <c r="B7" s="42">
        <v>0.8</v>
      </c>
      <c r="C7" s="20" t="s">
        <v>206</v>
      </c>
      <c r="D7" s="20" t="s">
        <v>206</v>
      </c>
      <c r="E7" s="20" t="s">
        <v>207</v>
      </c>
      <c r="F7" s="20" t="s">
        <v>207</v>
      </c>
      <c r="G7" s="20" t="s">
        <v>208</v>
      </c>
    </row>
    <row r="8" spans="1:27">
      <c r="B8" s="42">
        <v>1</v>
      </c>
      <c r="C8" s="20" t="s">
        <v>207</v>
      </c>
      <c r="D8" s="20" t="s">
        <v>207</v>
      </c>
      <c r="E8" s="20" t="s">
        <v>207</v>
      </c>
      <c r="F8" s="20" t="s">
        <v>207</v>
      </c>
      <c r="G8" s="20" t="s">
        <v>208</v>
      </c>
    </row>
    <row r="9" spans="1:27">
      <c r="B9" s="42"/>
    </row>
    <row r="10" spans="1:27">
      <c r="B10" s="42"/>
    </row>
    <row r="20" spans="1:10" ht="29.25" customHeight="1">
      <c r="A20" s="268" t="s">
        <v>209</v>
      </c>
      <c r="B20" s="268"/>
      <c r="C20" s="268"/>
      <c r="D20" s="268"/>
      <c r="E20" s="268"/>
      <c r="F20" s="268"/>
      <c r="G20" s="268"/>
      <c r="H20" s="268"/>
      <c r="I20" s="268"/>
      <c r="J20" s="268"/>
    </row>
    <row r="22" spans="1:10">
      <c r="C22" s="43" t="s">
        <v>23</v>
      </c>
      <c r="D22" s="41"/>
    </row>
    <row r="23" spans="1:10">
      <c r="B23" s="20"/>
      <c r="C23" s="47" t="s">
        <v>210</v>
      </c>
      <c r="D23" s="47" t="s">
        <v>211</v>
      </c>
      <c r="E23" s="47" t="s">
        <v>206</v>
      </c>
      <c r="F23" s="47" t="s">
        <v>212</v>
      </c>
      <c r="G23" s="47" t="s">
        <v>213</v>
      </c>
    </row>
    <row r="24" spans="1:10">
      <c r="A24" s="41" t="s">
        <v>35</v>
      </c>
      <c r="B24" s="47" t="s">
        <v>214</v>
      </c>
      <c r="C24" s="20" t="s">
        <v>215</v>
      </c>
      <c r="D24" s="20" t="s">
        <v>215</v>
      </c>
      <c r="E24" s="20" t="s">
        <v>208</v>
      </c>
      <c r="F24" s="20" t="s">
        <v>208</v>
      </c>
      <c r="G24" s="20" t="s">
        <v>208</v>
      </c>
    </row>
    <row r="25" spans="1:10">
      <c r="B25" s="47" t="s">
        <v>216</v>
      </c>
      <c r="C25" s="20" t="s">
        <v>215</v>
      </c>
      <c r="D25" s="20" t="s">
        <v>215</v>
      </c>
      <c r="E25" s="20" t="s">
        <v>207</v>
      </c>
      <c r="F25" s="20" t="s">
        <v>208</v>
      </c>
      <c r="G25" s="20" t="s">
        <v>208</v>
      </c>
    </row>
    <row r="26" spans="1:10">
      <c r="B26" s="47" t="s">
        <v>217</v>
      </c>
      <c r="C26" s="20" t="s">
        <v>215</v>
      </c>
      <c r="D26" s="20" t="s">
        <v>215</v>
      </c>
      <c r="E26" s="20" t="s">
        <v>207</v>
      </c>
      <c r="F26" s="20" t="s">
        <v>208</v>
      </c>
      <c r="G26" s="20" t="s">
        <v>208</v>
      </c>
    </row>
    <row r="27" spans="1:10">
      <c r="B27" s="47" t="s">
        <v>218</v>
      </c>
      <c r="C27" s="20" t="s">
        <v>215</v>
      </c>
      <c r="D27" s="20" t="s">
        <v>215</v>
      </c>
      <c r="E27" s="20" t="s">
        <v>206</v>
      </c>
      <c r="F27" s="20" t="s">
        <v>207</v>
      </c>
      <c r="G27" s="20" t="s">
        <v>208</v>
      </c>
    </row>
    <row r="28" spans="1:10">
      <c r="B28" s="47" t="s">
        <v>219</v>
      </c>
      <c r="C28" s="20" t="s">
        <v>215</v>
      </c>
      <c r="D28" s="20" t="s">
        <v>215</v>
      </c>
      <c r="E28" s="20" t="s">
        <v>206</v>
      </c>
      <c r="F28" s="20" t="s">
        <v>207</v>
      </c>
      <c r="G28" s="20" t="s">
        <v>208</v>
      </c>
    </row>
  </sheetData>
  <mergeCells count="2">
    <mergeCell ref="B1:K1"/>
    <mergeCell ref="A20:J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3"/>
  <sheetViews>
    <sheetView topLeftCell="A177" workbookViewId="0">
      <selection activeCell="C215" sqref="C215:C219"/>
    </sheetView>
  </sheetViews>
  <sheetFormatPr defaultColWidth="11.42578125" defaultRowHeight="1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c r="A1" s="272" t="s">
        <v>220</v>
      </c>
      <c r="B1" s="272"/>
      <c r="C1" s="272"/>
    </row>
    <row r="2" spans="1:3">
      <c r="A2" s="1" t="s">
        <v>221</v>
      </c>
      <c r="B2" s="1" t="s">
        <v>222</v>
      </c>
      <c r="C2" s="1" t="s">
        <v>223</v>
      </c>
    </row>
    <row r="3" spans="1:3">
      <c r="A3" s="2" t="s">
        <v>224</v>
      </c>
      <c r="B3" s="2" t="s">
        <v>225</v>
      </c>
      <c r="C3" s="2" t="s">
        <v>226</v>
      </c>
    </row>
    <row r="4" spans="1:3">
      <c r="A4" s="2" t="s">
        <v>227</v>
      </c>
      <c r="B4" s="2" t="s">
        <v>228</v>
      </c>
      <c r="C4" s="2" t="s">
        <v>229</v>
      </c>
    </row>
    <row r="5" spans="1:3">
      <c r="A5" s="2" t="s">
        <v>230</v>
      </c>
      <c r="B5" s="2" t="s">
        <v>231</v>
      </c>
      <c r="C5" s="2" t="s">
        <v>232</v>
      </c>
    </row>
    <row r="6" spans="1:3">
      <c r="A6" s="2" t="s">
        <v>233</v>
      </c>
      <c r="B6" s="2" t="s">
        <v>234</v>
      </c>
      <c r="C6" s="2" t="s">
        <v>235</v>
      </c>
    </row>
    <row r="7" spans="1:3">
      <c r="A7" s="2" t="s">
        <v>236</v>
      </c>
      <c r="B7" s="2" t="s">
        <v>237</v>
      </c>
      <c r="C7" s="2" t="s">
        <v>238</v>
      </c>
    </row>
    <row r="8" spans="1:3">
      <c r="A8" s="2" t="s">
        <v>239</v>
      </c>
      <c r="B8" s="2" t="s">
        <v>240</v>
      </c>
      <c r="C8" s="2" t="s">
        <v>241</v>
      </c>
    </row>
    <row r="9" spans="1:3">
      <c r="A9" s="2"/>
      <c r="B9" s="2"/>
      <c r="C9" s="2" t="s">
        <v>242</v>
      </c>
    </row>
    <row r="11" spans="1:3">
      <c r="A11" s="1" t="s">
        <v>243</v>
      </c>
    </row>
    <row r="12" spans="1:3">
      <c r="A12" s="2" t="s">
        <v>236</v>
      </c>
    </row>
    <row r="13" spans="1:3">
      <c r="A13" s="2" t="s">
        <v>244</v>
      </c>
    </row>
    <row r="14" spans="1:3">
      <c r="A14" s="2" t="s">
        <v>245</v>
      </c>
    </row>
    <row r="15" spans="1:3">
      <c r="A15" s="2" t="s">
        <v>246</v>
      </c>
    </row>
    <row r="16" spans="1:3">
      <c r="A16" s="2" t="s">
        <v>234</v>
      </c>
    </row>
    <row r="17" spans="1:3">
      <c r="A17" s="2" t="s">
        <v>247</v>
      </c>
    </row>
    <row r="18" spans="1:3">
      <c r="A18" s="2" t="s">
        <v>248</v>
      </c>
    </row>
    <row r="19" spans="1:3">
      <c r="A19" s="2" t="s">
        <v>249</v>
      </c>
    </row>
    <row r="20" spans="1:3">
      <c r="A20" s="2" t="s">
        <v>250</v>
      </c>
    </row>
    <row r="22" spans="1:3">
      <c r="A22" s="272" t="s">
        <v>251</v>
      </c>
      <c r="B22" s="272"/>
    </row>
    <row r="23" spans="1:3">
      <c r="A23" s="1" t="s">
        <v>252</v>
      </c>
      <c r="B23" s="1" t="s">
        <v>253</v>
      </c>
    </row>
    <row r="24" spans="1:3">
      <c r="A24" s="2" t="s">
        <v>254</v>
      </c>
      <c r="B24" s="2" t="s">
        <v>255</v>
      </c>
    </row>
    <row r="25" spans="1:3">
      <c r="A25" s="2" t="s">
        <v>256</v>
      </c>
      <c r="B25" s="2" t="s">
        <v>257</v>
      </c>
    </row>
    <row r="26" spans="1:3">
      <c r="A26" s="2" t="s">
        <v>258</v>
      </c>
      <c r="B26" s="2" t="s">
        <v>259</v>
      </c>
    </row>
    <row r="27" spans="1:3">
      <c r="A27" s="2" t="s">
        <v>260</v>
      </c>
      <c r="B27" s="2" t="s">
        <v>261</v>
      </c>
    </row>
    <row r="28" spans="1:3">
      <c r="A28" s="2" t="s">
        <v>262</v>
      </c>
      <c r="B28" s="2" t="s">
        <v>263</v>
      </c>
    </row>
    <row r="30" spans="1:3">
      <c r="A30" s="272" t="s">
        <v>264</v>
      </c>
      <c r="B30" s="272"/>
      <c r="C30" s="272"/>
    </row>
    <row r="31" spans="1:3">
      <c r="A31" s="1" t="s">
        <v>252</v>
      </c>
      <c r="B31" s="1" t="s">
        <v>253</v>
      </c>
      <c r="C31" s="4" t="s">
        <v>264</v>
      </c>
    </row>
    <row r="32" spans="1:3">
      <c r="A32" s="5" t="s">
        <v>262</v>
      </c>
      <c r="B32" s="2" t="s">
        <v>255</v>
      </c>
      <c r="C32" s="2" t="s">
        <v>265</v>
      </c>
    </row>
    <row r="33" spans="1:3">
      <c r="A33" s="5" t="s">
        <v>262</v>
      </c>
      <c r="B33" s="2" t="s">
        <v>257</v>
      </c>
      <c r="C33" s="2" t="s">
        <v>265</v>
      </c>
    </row>
    <row r="34" spans="1:3">
      <c r="A34" s="5" t="s">
        <v>262</v>
      </c>
      <c r="B34" s="2" t="s">
        <v>259</v>
      </c>
      <c r="C34" s="2" t="s">
        <v>259</v>
      </c>
    </row>
    <row r="35" spans="1:3">
      <c r="A35" s="5" t="s">
        <v>262</v>
      </c>
      <c r="B35" s="2" t="s">
        <v>261</v>
      </c>
      <c r="C35" s="2" t="s">
        <v>266</v>
      </c>
    </row>
    <row r="36" spans="1:3">
      <c r="A36" s="5" t="s">
        <v>262</v>
      </c>
      <c r="B36" s="2" t="s">
        <v>263</v>
      </c>
      <c r="C36" s="2" t="s">
        <v>267</v>
      </c>
    </row>
    <row r="37" spans="1:3">
      <c r="A37" s="5" t="s">
        <v>260</v>
      </c>
      <c r="B37" s="2" t="s">
        <v>255</v>
      </c>
      <c r="C37" s="2" t="s">
        <v>265</v>
      </c>
    </row>
    <row r="38" spans="1:3">
      <c r="A38" s="5" t="s">
        <v>260</v>
      </c>
      <c r="B38" s="2" t="s">
        <v>257</v>
      </c>
      <c r="C38" s="2" t="s">
        <v>265</v>
      </c>
    </row>
    <row r="39" spans="1:3">
      <c r="A39" s="5" t="s">
        <v>260</v>
      </c>
      <c r="B39" s="2" t="s">
        <v>259</v>
      </c>
      <c r="C39" s="2" t="s">
        <v>259</v>
      </c>
    </row>
    <row r="40" spans="1:3">
      <c r="A40" s="5" t="s">
        <v>260</v>
      </c>
      <c r="B40" s="2" t="s">
        <v>261</v>
      </c>
      <c r="C40" s="2" t="s">
        <v>266</v>
      </c>
    </row>
    <row r="41" spans="1:3">
      <c r="A41" s="5" t="s">
        <v>260</v>
      </c>
      <c r="B41" s="2" t="s">
        <v>263</v>
      </c>
      <c r="C41" s="2" t="s">
        <v>267</v>
      </c>
    </row>
    <row r="42" spans="1:3">
      <c r="A42" s="5" t="s">
        <v>258</v>
      </c>
      <c r="B42" s="2" t="s">
        <v>255</v>
      </c>
      <c r="C42" s="2" t="s">
        <v>265</v>
      </c>
    </row>
    <row r="43" spans="1:3">
      <c r="A43" s="5" t="s">
        <v>258</v>
      </c>
      <c r="B43" s="2" t="s">
        <v>257</v>
      </c>
      <c r="C43" s="2" t="s">
        <v>259</v>
      </c>
    </row>
    <row r="44" spans="1:3">
      <c r="A44" s="5" t="s">
        <v>258</v>
      </c>
      <c r="B44" s="2" t="s">
        <v>259</v>
      </c>
      <c r="C44" s="2" t="s">
        <v>266</v>
      </c>
    </row>
    <row r="45" spans="1:3">
      <c r="A45" s="5" t="s">
        <v>258</v>
      </c>
      <c r="B45" s="2" t="s">
        <v>261</v>
      </c>
      <c r="C45" s="2" t="s">
        <v>267</v>
      </c>
    </row>
    <row r="46" spans="1:3">
      <c r="A46" s="5" t="s">
        <v>258</v>
      </c>
      <c r="B46" s="2" t="s">
        <v>263</v>
      </c>
      <c r="C46" s="2" t="s">
        <v>267</v>
      </c>
    </row>
    <row r="47" spans="1:3">
      <c r="A47" s="6" t="s">
        <v>256</v>
      </c>
      <c r="B47" s="2" t="s">
        <v>255</v>
      </c>
      <c r="C47" s="2" t="s">
        <v>259</v>
      </c>
    </row>
    <row r="48" spans="1:3">
      <c r="A48" s="6" t="s">
        <v>256</v>
      </c>
      <c r="B48" s="2" t="s">
        <v>257</v>
      </c>
      <c r="C48" s="2" t="s">
        <v>266</v>
      </c>
    </row>
    <row r="49" spans="1:3">
      <c r="A49" s="6" t="s">
        <v>256</v>
      </c>
      <c r="B49" s="2" t="s">
        <v>259</v>
      </c>
      <c r="C49" s="2" t="s">
        <v>266</v>
      </c>
    </row>
    <row r="50" spans="1:3">
      <c r="A50" s="6" t="s">
        <v>256</v>
      </c>
      <c r="B50" s="2" t="s">
        <v>261</v>
      </c>
      <c r="C50" s="2" t="s">
        <v>267</v>
      </c>
    </row>
    <row r="51" spans="1:3">
      <c r="A51" s="6" t="s">
        <v>256</v>
      </c>
      <c r="B51" s="2" t="s">
        <v>263</v>
      </c>
      <c r="C51" s="2" t="s">
        <v>267</v>
      </c>
    </row>
    <row r="52" spans="1:3">
      <c r="A52" s="7" t="s">
        <v>254</v>
      </c>
      <c r="B52" s="2" t="s">
        <v>255</v>
      </c>
      <c r="C52" s="2" t="s">
        <v>266</v>
      </c>
    </row>
    <row r="53" spans="1:3">
      <c r="A53" s="7" t="s">
        <v>254</v>
      </c>
      <c r="B53" s="2" t="s">
        <v>257</v>
      </c>
      <c r="C53" s="2" t="s">
        <v>266</v>
      </c>
    </row>
    <row r="54" spans="1:3">
      <c r="A54" s="7" t="s">
        <v>254</v>
      </c>
      <c r="B54" s="2" t="s">
        <v>259</v>
      </c>
      <c r="C54" s="2" t="s">
        <v>267</v>
      </c>
    </row>
    <row r="55" spans="1:3">
      <c r="A55" s="7" t="s">
        <v>254</v>
      </c>
      <c r="B55" s="2" t="s">
        <v>261</v>
      </c>
      <c r="C55" s="2" t="s">
        <v>267</v>
      </c>
    </row>
    <row r="56" spans="1:3">
      <c r="A56" s="7" t="s">
        <v>254</v>
      </c>
      <c r="B56" s="2" t="s">
        <v>263</v>
      </c>
      <c r="C56" s="2" t="s">
        <v>267</v>
      </c>
    </row>
    <row r="59" spans="1:3">
      <c r="A59" s="9" t="s">
        <v>268</v>
      </c>
    </row>
    <row r="60" spans="1:3">
      <c r="A60" s="8" t="s">
        <v>269</v>
      </c>
    </row>
    <row r="61" spans="1:3">
      <c r="A61" s="8" t="s">
        <v>270</v>
      </c>
    </row>
    <row r="64" spans="1:3">
      <c r="A64" s="272" t="s">
        <v>271</v>
      </c>
      <c r="B64" s="272"/>
    </row>
    <row r="65" spans="1:2">
      <c r="A65" s="271" t="s">
        <v>272</v>
      </c>
      <c r="B65" s="2">
        <v>0</v>
      </c>
    </row>
    <row r="66" spans="1:2">
      <c r="A66" s="271"/>
      <c r="B66" s="2">
        <v>15</v>
      </c>
    </row>
    <row r="67" spans="1:2">
      <c r="A67" s="271" t="s">
        <v>273</v>
      </c>
      <c r="B67" s="2">
        <v>0</v>
      </c>
    </row>
    <row r="68" spans="1:2">
      <c r="A68" s="271"/>
      <c r="B68" s="2">
        <v>15</v>
      </c>
    </row>
    <row r="69" spans="1:2">
      <c r="A69" s="271" t="s">
        <v>274</v>
      </c>
      <c r="B69" s="2">
        <v>0</v>
      </c>
    </row>
    <row r="70" spans="1:2">
      <c r="A70" s="271"/>
      <c r="B70" s="2">
        <v>10</v>
      </c>
    </row>
    <row r="71" spans="1:2">
      <c r="A71" s="271"/>
      <c r="B71" s="2">
        <v>15</v>
      </c>
    </row>
    <row r="72" spans="1:2">
      <c r="A72" s="269" t="s">
        <v>275</v>
      </c>
      <c r="B72" s="2">
        <v>0</v>
      </c>
    </row>
    <row r="73" spans="1:2">
      <c r="A73" s="269"/>
      <c r="B73" s="2">
        <v>15</v>
      </c>
    </row>
    <row r="74" spans="1:2">
      <c r="A74" s="270" t="s">
        <v>276</v>
      </c>
      <c r="B74" s="2">
        <v>0</v>
      </c>
    </row>
    <row r="75" spans="1:2">
      <c r="A75" s="270"/>
      <c r="B75" s="2">
        <v>15</v>
      </c>
    </row>
    <row r="76" spans="1:2">
      <c r="A76" s="270" t="s">
        <v>277</v>
      </c>
      <c r="B76" s="2">
        <v>0</v>
      </c>
    </row>
    <row r="77" spans="1:2">
      <c r="A77" s="270"/>
      <c r="B77" s="2">
        <v>5</v>
      </c>
    </row>
    <row r="78" spans="1:2">
      <c r="A78" s="270"/>
      <c r="B78" s="2">
        <v>10</v>
      </c>
    </row>
    <row r="82" spans="1:3">
      <c r="A82" s="273" t="s">
        <v>278</v>
      </c>
      <c r="B82" s="2" t="s">
        <v>279</v>
      </c>
    </row>
    <row r="83" spans="1:3">
      <c r="A83" s="273"/>
      <c r="B83" s="2" t="s">
        <v>259</v>
      </c>
    </row>
    <row r="84" spans="1:3">
      <c r="A84" s="273"/>
      <c r="B84" s="3" t="s">
        <v>280</v>
      </c>
    </row>
    <row r="86" spans="1:3">
      <c r="A86" s="272" t="s">
        <v>281</v>
      </c>
      <c r="B86" s="272"/>
      <c r="C86" s="272"/>
    </row>
    <row r="87" spans="1:3">
      <c r="A87" s="1" t="s">
        <v>282</v>
      </c>
      <c r="B87" s="1" t="s">
        <v>283</v>
      </c>
      <c r="C87" s="1" t="s">
        <v>284</v>
      </c>
    </row>
    <row r="88" spans="1:3">
      <c r="A88" s="2" t="s">
        <v>279</v>
      </c>
      <c r="B88" s="2" t="s">
        <v>279</v>
      </c>
      <c r="C88" s="2" t="s">
        <v>279</v>
      </c>
    </row>
    <row r="89" spans="1:3">
      <c r="A89" s="2" t="s">
        <v>279</v>
      </c>
      <c r="B89" s="2" t="s">
        <v>259</v>
      </c>
      <c r="C89" s="2" t="s">
        <v>259</v>
      </c>
    </row>
    <row r="90" spans="1:3">
      <c r="A90" s="2" t="s">
        <v>279</v>
      </c>
      <c r="B90" s="2" t="s">
        <v>280</v>
      </c>
      <c r="C90" s="2" t="s">
        <v>280</v>
      </c>
    </row>
    <row r="91" spans="1:3">
      <c r="A91" s="2" t="s">
        <v>259</v>
      </c>
      <c r="B91" s="2" t="s">
        <v>279</v>
      </c>
      <c r="C91" s="2" t="s">
        <v>259</v>
      </c>
    </row>
    <row r="92" spans="1:3">
      <c r="A92" s="2" t="s">
        <v>259</v>
      </c>
      <c r="B92" s="2" t="s">
        <v>259</v>
      </c>
      <c r="C92" s="2" t="s">
        <v>259</v>
      </c>
    </row>
    <row r="93" spans="1:3">
      <c r="A93" s="2" t="s">
        <v>259</v>
      </c>
      <c r="B93" s="2" t="s">
        <v>280</v>
      </c>
      <c r="C93" s="2" t="s">
        <v>280</v>
      </c>
    </row>
    <row r="94" spans="1:3">
      <c r="A94" s="2" t="s">
        <v>280</v>
      </c>
      <c r="B94" s="2" t="s">
        <v>279</v>
      </c>
      <c r="C94" s="2" t="s">
        <v>280</v>
      </c>
    </row>
    <row r="95" spans="1:3">
      <c r="A95" s="2" t="s">
        <v>280</v>
      </c>
      <c r="B95" s="2" t="s">
        <v>259</v>
      </c>
      <c r="C95" s="2" t="s">
        <v>280</v>
      </c>
    </row>
    <row r="96" spans="1:3">
      <c r="A96" s="2" t="s">
        <v>280</v>
      </c>
      <c r="B96" s="2" t="s">
        <v>280</v>
      </c>
      <c r="C96" s="2" t="s">
        <v>280</v>
      </c>
    </row>
    <row r="99" spans="1:3" ht="15" customHeight="1">
      <c r="A99" s="269" t="s">
        <v>285</v>
      </c>
      <c r="B99" s="269"/>
      <c r="C99" s="11"/>
    </row>
    <row r="100" spans="1:3">
      <c r="A100" s="2">
        <v>1</v>
      </c>
      <c r="B100" s="2" t="s">
        <v>280</v>
      </c>
    </row>
    <row r="101" spans="1:3">
      <c r="A101" s="2">
        <v>2</v>
      </c>
      <c r="B101" s="2" t="s">
        <v>280</v>
      </c>
    </row>
    <row r="102" spans="1:3">
      <c r="A102" s="2">
        <v>3</v>
      </c>
      <c r="B102" s="2" t="s">
        <v>280</v>
      </c>
    </row>
    <row r="103" spans="1:3">
      <c r="A103" s="2">
        <v>4</v>
      </c>
      <c r="B103" s="2" t="s">
        <v>280</v>
      </c>
    </row>
    <row r="104" spans="1:3">
      <c r="A104" s="2">
        <v>5</v>
      </c>
      <c r="B104" s="2" t="s">
        <v>280</v>
      </c>
    </row>
    <row r="105" spans="1:3">
      <c r="A105" s="2">
        <v>6</v>
      </c>
      <c r="B105" s="2" t="s">
        <v>280</v>
      </c>
    </row>
    <row r="106" spans="1:3">
      <c r="A106" s="2">
        <v>7</v>
      </c>
      <c r="B106" s="2" t="s">
        <v>280</v>
      </c>
    </row>
    <row r="107" spans="1:3">
      <c r="A107" s="2">
        <v>8</v>
      </c>
      <c r="B107" s="2" t="s">
        <v>280</v>
      </c>
    </row>
    <row r="108" spans="1:3">
      <c r="A108" s="2">
        <v>9</v>
      </c>
      <c r="B108" s="2" t="s">
        <v>280</v>
      </c>
    </row>
    <row r="109" spans="1:3">
      <c r="A109" s="2">
        <v>10</v>
      </c>
      <c r="B109" s="2" t="s">
        <v>280</v>
      </c>
    </row>
    <row r="110" spans="1:3">
      <c r="A110" s="2">
        <v>11</v>
      </c>
      <c r="B110" s="2" t="s">
        <v>280</v>
      </c>
    </row>
    <row r="111" spans="1:3">
      <c r="A111" s="2">
        <v>12</v>
      </c>
      <c r="B111" s="2" t="s">
        <v>280</v>
      </c>
    </row>
    <row r="112" spans="1:3">
      <c r="A112" s="2">
        <v>13</v>
      </c>
      <c r="B112" s="2" t="s">
        <v>280</v>
      </c>
    </row>
    <row r="113" spans="1:2">
      <c r="A113" s="2">
        <v>14</v>
      </c>
      <c r="B113" s="2" t="s">
        <v>280</v>
      </c>
    </row>
    <row r="114" spans="1:2">
      <c r="A114" s="2">
        <v>15</v>
      </c>
      <c r="B114" s="2" t="s">
        <v>280</v>
      </c>
    </row>
    <row r="115" spans="1:2">
      <c r="A115" s="2">
        <v>16</v>
      </c>
      <c r="B115" s="2" t="s">
        <v>280</v>
      </c>
    </row>
    <row r="116" spans="1:2">
      <c r="A116" s="2">
        <v>17</v>
      </c>
      <c r="B116" s="2" t="s">
        <v>280</v>
      </c>
    </row>
    <row r="117" spans="1:2">
      <c r="A117" s="2">
        <v>18</v>
      </c>
      <c r="B117" s="2" t="s">
        <v>280</v>
      </c>
    </row>
    <row r="118" spans="1:2">
      <c r="A118" s="2">
        <v>19</v>
      </c>
      <c r="B118" s="2" t="s">
        <v>280</v>
      </c>
    </row>
    <row r="119" spans="1:2">
      <c r="A119" s="2">
        <v>20</v>
      </c>
      <c r="B119" s="2" t="s">
        <v>280</v>
      </c>
    </row>
    <row r="120" spans="1:2">
      <c r="A120" s="2">
        <v>21</v>
      </c>
      <c r="B120" s="2" t="s">
        <v>280</v>
      </c>
    </row>
    <row r="121" spans="1:2">
      <c r="A121" s="2">
        <v>22</v>
      </c>
      <c r="B121" s="2" t="s">
        <v>280</v>
      </c>
    </row>
    <row r="122" spans="1:2">
      <c r="A122" s="2">
        <v>23</v>
      </c>
      <c r="B122" s="2" t="s">
        <v>280</v>
      </c>
    </row>
    <row r="123" spans="1:2">
      <c r="A123" s="2">
        <v>24</v>
      </c>
      <c r="B123" s="2" t="s">
        <v>280</v>
      </c>
    </row>
    <row r="124" spans="1:2">
      <c r="A124" s="2">
        <v>25</v>
      </c>
      <c r="B124" s="2" t="s">
        <v>280</v>
      </c>
    </row>
    <row r="125" spans="1:2">
      <c r="A125" s="2">
        <v>26</v>
      </c>
      <c r="B125" s="2" t="s">
        <v>280</v>
      </c>
    </row>
    <row r="126" spans="1:2">
      <c r="A126" s="2">
        <v>27</v>
      </c>
      <c r="B126" s="2" t="s">
        <v>280</v>
      </c>
    </row>
    <row r="127" spans="1:2">
      <c r="A127" s="2">
        <v>28</v>
      </c>
      <c r="B127" s="2" t="s">
        <v>280</v>
      </c>
    </row>
    <row r="128" spans="1:2">
      <c r="A128" s="2">
        <v>29</v>
      </c>
      <c r="B128" s="2" t="s">
        <v>280</v>
      </c>
    </row>
    <row r="129" spans="1:2">
      <c r="A129" s="2">
        <v>30</v>
      </c>
      <c r="B129" s="2" t="s">
        <v>280</v>
      </c>
    </row>
    <row r="130" spans="1:2">
      <c r="A130" s="2">
        <v>31</v>
      </c>
      <c r="B130" s="2" t="s">
        <v>280</v>
      </c>
    </row>
    <row r="131" spans="1:2">
      <c r="A131" s="2">
        <v>32</v>
      </c>
      <c r="B131" s="2" t="s">
        <v>280</v>
      </c>
    </row>
    <row r="132" spans="1:2">
      <c r="A132" s="2">
        <v>33</v>
      </c>
      <c r="B132" s="2" t="s">
        <v>280</v>
      </c>
    </row>
    <row r="133" spans="1:2">
      <c r="A133" s="2">
        <v>34</v>
      </c>
      <c r="B133" s="2" t="s">
        <v>280</v>
      </c>
    </row>
    <row r="134" spans="1:2">
      <c r="A134" s="2">
        <v>35</v>
      </c>
      <c r="B134" s="2" t="s">
        <v>280</v>
      </c>
    </row>
    <row r="135" spans="1:2">
      <c r="A135" s="2">
        <v>36</v>
      </c>
      <c r="B135" s="2" t="s">
        <v>280</v>
      </c>
    </row>
    <row r="136" spans="1:2">
      <c r="A136" s="2">
        <v>37</v>
      </c>
      <c r="B136" s="2" t="s">
        <v>280</v>
      </c>
    </row>
    <row r="137" spans="1:2">
      <c r="A137" s="2">
        <v>38</v>
      </c>
      <c r="B137" s="2" t="s">
        <v>280</v>
      </c>
    </row>
    <row r="138" spans="1:2">
      <c r="A138" s="2">
        <v>39</v>
      </c>
      <c r="B138" s="2" t="s">
        <v>280</v>
      </c>
    </row>
    <row r="139" spans="1:2">
      <c r="A139" s="2">
        <v>40</v>
      </c>
      <c r="B139" s="2" t="s">
        <v>280</v>
      </c>
    </row>
    <row r="140" spans="1:2">
      <c r="A140" s="2">
        <v>41</v>
      </c>
      <c r="B140" s="2" t="s">
        <v>280</v>
      </c>
    </row>
    <row r="141" spans="1:2">
      <c r="A141" s="2">
        <v>42</v>
      </c>
      <c r="B141" s="2" t="s">
        <v>280</v>
      </c>
    </row>
    <row r="142" spans="1:2">
      <c r="A142" s="2">
        <v>43</v>
      </c>
      <c r="B142" s="2" t="s">
        <v>280</v>
      </c>
    </row>
    <row r="143" spans="1:2">
      <c r="A143" s="2">
        <v>44</v>
      </c>
      <c r="B143" s="2" t="s">
        <v>280</v>
      </c>
    </row>
    <row r="144" spans="1:2">
      <c r="A144" s="2">
        <v>45</v>
      </c>
      <c r="B144" s="2" t="s">
        <v>280</v>
      </c>
    </row>
    <row r="145" spans="1:2">
      <c r="A145" s="2">
        <v>46</v>
      </c>
      <c r="B145" s="2" t="s">
        <v>280</v>
      </c>
    </row>
    <row r="146" spans="1:2">
      <c r="A146" s="2">
        <v>47</v>
      </c>
      <c r="B146" s="2" t="s">
        <v>280</v>
      </c>
    </row>
    <row r="147" spans="1:2">
      <c r="A147" s="2">
        <v>48</v>
      </c>
      <c r="B147" s="2" t="s">
        <v>280</v>
      </c>
    </row>
    <row r="148" spans="1:2">
      <c r="A148" s="2">
        <v>49</v>
      </c>
      <c r="B148" s="2" t="s">
        <v>280</v>
      </c>
    </row>
    <row r="149" spans="1:2">
      <c r="A149" s="2">
        <v>50</v>
      </c>
      <c r="B149" s="2" t="s">
        <v>259</v>
      </c>
    </row>
    <row r="150" spans="1:2">
      <c r="A150" s="2">
        <v>51</v>
      </c>
      <c r="B150" s="2" t="s">
        <v>259</v>
      </c>
    </row>
    <row r="151" spans="1:2">
      <c r="A151" s="2">
        <v>52</v>
      </c>
      <c r="B151" s="2" t="s">
        <v>259</v>
      </c>
    </row>
    <row r="152" spans="1:2">
      <c r="A152" s="2">
        <v>53</v>
      </c>
      <c r="B152" s="2" t="s">
        <v>259</v>
      </c>
    </row>
    <row r="153" spans="1:2">
      <c r="A153" s="2">
        <v>54</v>
      </c>
      <c r="B153" s="2" t="s">
        <v>259</v>
      </c>
    </row>
    <row r="154" spans="1:2">
      <c r="A154" s="2">
        <v>55</v>
      </c>
      <c r="B154" s="2" t="s">
        <v>259</v>
      </c>
    </row>
    <row r="155" spans="1:2">
      <c r="A155" s="2">
        <v>56</v>
      </c>
      <c r="B155" s="2" t="s">
        <v>259</v>
      </c>
    </row>
    <row r="156" spans="1:2">
      <c r="A156" s="2">
        <v>57</v>
      </c>
      <c r="B156" s="2" t="s">
        <v>259</v>
      </c>
    </row>
    <row r="157" spans="1:2">
      <c r="A157" s="2">
        <v>58</v>
      </c>
      <c r="B157" s="2" t="s">
        <v>259</v>
      </c>
    </row>
    <row r="158" spans="1:2">
      <c r="A158" s="2">
        <v>59</v>
      </c>
      <c r="B158" s="2" t="s">
        <v>259</v>
      </c>
    </row>
    <row r="159" spans="1:2">
      <c r="A159" s="2">
        <v>60</v>
      </c>
      <c r="B159" s="2" t="s">
        <v>259</v>
      </c>
    </row>
    <row r="160" spans="1:2">
      <c r="A160" s="2">
        <v>61</v>
      </c>
      <c r="B160" s="2" t="s">
        <v>259</v>
      </c>
    </row>
    <row r="161" spans="1:2">
      <c r="A161" s="2">
        <v>62</v>
      </c>
      <c r="B161" s="2" t="s">
        <v>259</v>
      </c>
    </row>
    <row r="162" spans="1:2">
      <c r="A162" s="2">
        <v>63</v>
      </c>
      <c r="B162" s="2" t="s">
        <v>259</v>
      </c>
    </row>
    <row r="163" spans="1:2">
      <c r="A163" s="2">
        <v>64</v>
      </c>
      <c r="B163" s="2" t="s">
        <v>259</v>
      </c>
    </row>
    <row r="164" spans="1:2">
      <c r="A164" s="2">
        <v>65</v>
      </c>
      <c r="B164" s="2" t="s">
        <v>259</v>
      </c>
    </row>
    <row r="165" spans="1:2">
      <c r="A165" s="2">
        <v>66</v>
      </c>
      <c r="B165" s="2" t="s">
        <v>259</v>
      </c>
    </row>
    <row r="166" spans="1:2">
      <c r="A166" s="2">
        <v>67</v>
      </c>
      <c r="B166" s="2" t="s">
        <v>259</v>
      </c>
    </row>
    <row r="167" spans="1:2">
      <c r="A167" s="2">
        <v>68</v>
      </c>
      <c r="B167" s="2" t="s">
        <v>259</v>
      </c>
    </row>
    <row r="168" spans="1:2">
      <c r="A168" s="2">
        <v>69</v>
      </c>
      <c r="B168" s="2" t="s">
        <v>259</v>
      </c>
    </row>
    <row r="169" spans="1:2">
      <c r="A169" s="2">
        <v>70</v>
      </c>
      <c r="B169" s="2" t="s">
        <v>259</v>
      </c>
    </row>
    <row r="170" spans="1:2">
      <c r="A170" s="2">
        <v>71</v>
      </c>
      <c r="B170" s="2" t="s">
        <v>259</v>
      </c>
    </row>
    <row r="171" spans="1:2">
      <c r="A171" s="2">
        <v>72</v>
      </c>
      <c r="B171" s="2" t="s">
        <v>259</v>
      </c>
    </row>
    <row r="172" spans="1:2">
      <c r="A172" s="2">
        <v>73</v>
      </c>
      <c r="B172" s="2" t="s">
        <v>259</v>
      </c>
    </row>
    <row r="173" spans="1:2">
      <c r="A173" s="2">
        <v>74</v>
      </c>
      <c r="B173" s="2" t="s">
        <v>259</v>
      </c>
    </row>
    <row r="174" spans="1:2">
      <c r="A174" s="2">
        <v>75</v>
      </c>
      <c r="B174" s="2" t="s">
        <v>259</v>
      </c>
    </row>
    <row r="175" spans="1:2">
      <c r="A175" s="2">
        <v>76</v>
      </c>
      <c r="B175" s="2" t="s">
        <v>259</v>
      </c>
    </row>
    <row r="176" spans="1:2">
      <c r="A176" s="2">
        <v>77</v>
      </c>
      <c r="B176" s="2" t="s">
        <v>259</v>
      </c>
    </row>
    <row r="177" spans="1:2">
      <c r="A177" s="2">
        <v>78</v>
      </c>
      <c r="B177" s="2" t="s">
        <v>259</v>
      </c>
    </row>
    <row r="178" spans="1:2">
      <c r="A178" s="2">
        <v>79</v>
      </c>
      <c r="B178" s="2" t="s">
        <v>259</v>
      </c>
    </row>
    <row r="179" spans="1:2">
      <c r="A179" s="2">
        <v>80</v>
      </c>
      <c r="B179" s="2" t="s">
        <v>259</v>
      </c>
    </row>
    <row r="180" spans="1:2">
      <c r="A180" s="2">
        <v>81</v>
      </c>
      <c r="B180" s="2" t="s">
        <v>259</v>
      </c>
    </row>
    <row r="181" spans="1:2">
      <c r="A181" s="2">
        <v>82</v>
      </c>
      <c r="B181" s="2" t="s">
        <v>259</v>
      </c>
    </row>
    <row r="182" spans="1:2">
      <c r="A182" s="2">
        <v>83</v>
      </c>
      <c r="B182" s="2" t="s">
        <v>259</v>
      </c>
    </row>
    <row r="183" spans="1:2">
      <c r="A183" s="2">
        <v>84</v>
      </c>
      <c r="B183" s="2" t="s">
        <v>259</v>
      </c>
    </row>
    <row r="184" spans="1:2">
      <c r="A184" s="2">
        <v>85</v>
      </c>
      <c r="B184" s="2" t="s">
        <v>259</v>
      </c>
    </row>
    <row r="185" spans="1:2">
      <c r="A185" s="2">
        <v>86</v>
      </c>
      <c r="B185" s="2" t="s">
        <v>259</v>
      </c>
    </row>
    <row r="186" spans="1:2">
      <c r="A186" s="2">
        <v>87</v>
      </c>
      <c r="B186" s="2" t="s">
        <v>259</v>
      </c>
    </row>
    <row r="187" spans="1:2">
      <c r="A187" s="2">
        <v>88</v>
      </c>
      <c r="B187" s="2" t="s">
        <v>259</v>
      </c>
    </row>
    <row r="188" spans="1:2">
      <c r="A188" s="2">
        <v>89</v>
      </c>
      <c r="B188" s="2" t="s">
        <v>259</v>
      </c>
    </row>
    <row r="189" spans="1:2">
      <c r="A189" s="2">
        <v>90</v>
      </c>
      <c r="B189" s="2" t="s">
        <v>259</v>
      </c>
    </row>
    <row r="190" spans="1:2">
      <c r="A190" s="2">
        <v>91</v>
      </c>
      <c r="B190" s="2" t="s">
        <v>259</v>
      </c>
    </row>
    <row r="191" spans="1:2">
      <c r="A191" s="2">
        <v>92</v>
      </c>
      <c r="B191" s="2" t="s">
        <v>259</v>
      </c>
    </row>
    <row r="192" spans="1:2">
      <c r="A192" s="2">
        <v>93</v>
      </c>
      <c r="B192" s="2" t="s">
        <v>259</v>
      </c>
    </row>
    <row r="193" spans="1:2">
      <c r="A193" s="2">
        <v>94</v>
      </c>
      <c r="B193" s="2" t="s">
        <v>259</v>
      </c>
    </row>
    <row r="194" spans="1:2">
      <c r="A194" s="2">
        <v>95</v>
      </c>
      <c r="B194" s="2" t="s">
        <v>259</v>
      </c>
    </row>
    <row r="195" spans="1:2">
      <c r="A195" s="2">
        <v>96</v>
      </c>
      <c r="B195" s="2" t="s">
        <v>259</v>
      </c>
    </row>
    <row r="196" spans="1:2">
      <c r="A196" s="2">
        <v>97</v>
      </c>
      <c r="B196" s="2" t="s">
        <v>259</v>
      </c>
    </row>
    <row r="197" spans="1:2">
      <c r="A197" s="2">
        <v>98</v>
      </c>
      <c r="B197" s="2" t="s">
        <v>259</v>
      </c>
    </row>
    <row r="198" spans="1:2">
      <c r="A198" s="2">
        <v>99</v>
      </c>
      <c r="B198" s="2" t="s">
        <v>259</v>
      </c>
    </row>
    <row r="199" spans="1:2">
      <c r="A199" s="2">
        <v>100</v>
      </c>
      <c r="B199" s="2" t="s">
        <v>279</v>
      </c>
    </row>
    <row r="201" spans="1:2" ht="69.75" customHeight="1">
      <c r="A201" s="270" t="s">
        <v>286</v>
      </c>
      <c r="B201" s="270" t="s">
        <v>287</v>
      </c>
    </row>
    <row r="202" spans="1:2">
      <c r="A202" s="271"/>
      <c r="B202" s="271"/>
    </row>
    <row r="203" spans="1:2">
      <c r="A203" s="2" t="s">
        <v>288</v>
      </c>
      <c r="B203" s="2" t="s">
        <v>288</v>
      </c>
    </row>
    <row r="204" spans="1:2">
      <c r="A204" s="2" t="s">
        <v>289</v>
      </c>
      <c r="B204" s="2" t="s">
        <v>290</v>
      </c>
    </row>
    <row r="205" spans="1:2">
      <c r="A205" s="2"/>
      <c r="B205" s="2" t="s">
        <v>289</v>
      </c>
    </row>
    <row r="207" spans="1:2" ht="15" customHeight="1">
      <c r="A207" s="269" t="s">
        <v>291</v>
      </c>
      <c r="B207" s="269"/>
    </row>
    <row r="208" spans="1:2">
      <c r="A208" s="1" t="s">
        <v>288</v>
      </c>
      <c r="B208" s="2">
        <v>2</v>
      </c>
    </row>
    <row r="209" spans="1:3">
      <c r="A209" s="1" t="s">
        <v>290</v>
      </c>
      <c r="B209" s="2">
        <v>1</v>
      </c>
    </row>
    <row r="210" spans="1:3">
      <c r="A210" s="1" t="s">
        <v>289</v>
      </c>
      <c r="B210" s="2">
        <v>0</v>
      </c>
    </row>
    <row r="214" spans="1:3">
      <c r="A214" s="1" t="s">
        <v>292</v>
      </c>
      <c r="B214" s="1" t="s">
        <v>293</v>
      </c>
      <c r="C214" s="1" t="s">
        <v>294</v>
      </c>
    </row>
    <row r="215" spans="1:3">
      <c r="A215" s="2" t="s">
        <v>279</v>
      </c>
      <c r="B215" s="2" t="s">
        <v>288</v>
      </c>
      <c r="C215" s="2">
        <v>2</v>
      </c>
    </row>
    <row r="216" spans="1:3">
      <c r="A216" s="2" t="s">
        <v>279</v>
      </c>
      <c r="B216" s="2" t="s">
        <v>289</v>
      </c>
      <c r="C216" s="2">
        <v>0</v>
      </c>
    </row>
    <row r="217" spans="1:3">
      <c r="A217" s="2" t="s">
        <v>259</v>
      </c>
      <c r="B217" s="2" t="s">
        <v>288</v>
      </c>
      <c r="C217" s="2">
        <v>1</v>
      </c>
    </row>
    <row r="218" spans="1:3">
      <c r="A218" s="2" t="s">
        <v>259</v>
      </c>
      <c r="B218" s="2" t="s">
        <v>289</v>
      </c>
      <c r="C218" s="2">
        <v>0</v>
      </c>
    </row>
    <row r="219" spans="1:3">
      <c r="A219" s="2" t="s">
        <v>280</v>
      </c>
      <c r="B219" s="2" t="s">
        <v>288</v>
      </c>
      <c r="C219" s="2">
        <v>0</v>
      </c>
    </row>
    <row r="220" spans="1:3">
      <c r="A220" s="2" t="s">
        <v>280</v>
      </c>
      <c r="B220" s="2" t="s">
        <v>289</v>
      </c>
      <c r="C220" s="2">
        <v>0</v>
      </c>
    </row>
    <row r="222" spans="1:3">
      <c r="A222" s="1" t="s">
        <v>295</v>
      </c>
      <c r="B222" s="1" t="s">
        <v>296</v>
      </c>
      <c r="C222" s="1" t="s">
        <v>297</v>
      </c>
    </row>
    <row r="223" spans="1:3">
      <c r="A223" s="2" t="s">
        <v>279</v>
      </c>
      <c r="B223" s="2" t="s">
        <v>288</v>
      </c>
      <c r="C223" s="2">
        <v>2</v>
      </c>
    </row>
    <row r="224" spans="1:3">
      <c r="A224" s="2" t="s">
        <v>279</v>
      </c>
      <c r="B224" s="2" t="s">
        <v>290</v>
      </c>
      <c r="C224" s="2">
        <v>1</v>
      </c>
    </row>
    <row r="225" spans="1:5">
      <c r="A225" s="2" t="s">
        <v>279</v>
      </c>
      <c r="B225" s="2" t="s">
        <v>289</v>
      </c>
      <c r="C225" s="2">
        <v>0</v>
      </c>
    </row>
    <row r="226" spans="1:5">
      <c r="A226" s="2" t="s">
        <v>259</v>
      </c>
      <c r="B226" s="2" t="s">
        <v>288</v>
      </c>
      <c r="C226" s="2">
        <v>1</v>
      </c>
    </row>
    <row r="227" spans="1:5">
      <c r="A227" s="2" t="s">
        <v>259</v>
      </c>
      <c r="B227" s="2" t="s">
        <v>290</v>
      </c>
      <c r="C227" s="2">
        <v>0</v>
      </c>
      <c r="E227" s="3"/>
    </row>
    <row r="228" spans="1:5">
      <c r="A228" s="2" t="s">
        <v>259</v>
      </c>
      <c r="B228" s="2" t="s">
        <v>289</v>
      </c>
      <c r="C228" s="2">
        <v>0</v>
      </c>
    </row>
    <row r="229" spans="1:5">
      <c r="A229" s="2" t="s">
        <v>280</v>
      </c>
      <c r="B229" s="2" t="s">
        <v>288</v>
      </c>
      <c r="C229" s="2">
        <v>0</v>
      </c>
    </row>
    <row r="230" spans="1:5">
      <c r="A230" s="2" t="s">
        <v>280</v>
      </c>
      <c r="B230" s="2" t="s">
        <v>290</v>
      </c>
      <c r="C230" s="2">
        <v>0</v>
      </c>
      <c r="E230" s="3"/>
    </row>
    <row r="231" spans="1:5">
      <c r="A231" s="2" t="s">
        <v>280</v>
      </c>
      <c r="B231" s="2" t="s">
        <v>289</v>
      </c>
      <c r="C231" s="2">
        <v>0</v>
      </c>
    </row>
    <row r="233" spans="1:5">
      <c r="A233" s="12" t="s">
        <v>298</v>
      </c>
      <c r="B233" s="1" t="s">
        <v>252</v>
      </c>
      <c r="C233" s="1" t="s">
        <v>253</v>
      </c>
      <c r="E233" s="3"/>
    </row>
    <row r="234" spans="1:5">
      <c r="A234" s="12">
        <v>1</v>
      </c>
      <c r="B234" s="2" t="s">
        <v>262</v>
      </c>
      <c r="C234" s="2" t="s">
        <v>255</v>
      </c>
    </row>
    <row r="235" spans="1:5">
      <c r="A235" s="12">
        <v>2</v>
      </c>
      <c r="B235" s="2" t="s">
        <v>260</v>
      </c>
      <c r="C235" s="2" t="s">
        <v>257</v>
      </c>
    </row>
    <row r="236" spans="1:5">
      <c r="A236" s="12">
        <v>3</v>
      </c>
      <c r="B236" s="2" t="s">
        <v>299</v>
      </c>
      <c r="C236" s="2" t="s">
        <v>259</v>
      </c>
    </row>
    <row r="237" spans="1:5">
      <c r="A237" s="12">
        <v>4</v>
      </c>
      <c r="B237" s="2" t="s">
        <v>256</v>
      </c>
      <c r="C237" s="2" t="s">
        <v>261</v>
      </c>
    </row>
    <row r="238" spans="1:5">
      <c r="A238" s="12">
        <v>5</v>
      </c>
      <c r="B238" s="2" t="s">
        <v>254</v>
      </c>
      <c r="C238" s="2" t="s">
        <v>263</v>
      </c>
    </row>
    <row r="240" spans="1:5">
      <c r="A240" s="1" t="s">
        <v>300</v>
      </c>
    </row>
    <row r="241" spans="1:1">
      <c r="A241" s="2" t="s">
        <v>301</v>
      </c>
    </row>
    <row r="242" spans="1:1">
      <c r="A242" s="2" t="s">
        <v>302</v>
      </c>
    </row>
    <row r="243" spans="1:1">
      <c r="A243" s="2" t="s">
        <v>303</v>
      </c>
    </row>
    <row r="244" spans="1:1">
      <c r="A244" s="2" t="s">
        <v>304</v>
      </c>
    </row>
    <row r="246" spans="1:1">
      <c r="A246" s="1" t="s">
        <v>305</v>
      </c>
    </row>
    <row r="247" spans="1:1">
      <c r="A247" s="2" t="s">
        <v>270</v>
      </c>
    </row>
    <row r="248" spans="1:1">
      <c r="A248" s="2" t="s">
        <v>269</v>
      </c>
    </row>
    <row r="250" spans="1:1" ht="28.5" customHeight="1">
      <c r="A250" s="10" t="s">
        <v>306</v>
      </c>
    </row>
    <row r="251" spans="1:1">
      <c r="A251" s="2" t="s">
        <v>307</v>
      </c>
    </row>
    <row r="252" spans="1:1">
      <c r="A252" s="2" t="s">
        <v>308</v>
      </c>
    </row>
    <row r="253" spans="1:1">
      <c r="A253" s="2" t="s">
        <v>309</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8" ma:contentTypeDescription="Crear nuevo documento." ma:contentTypeScope="" ma:versionID="e1273b3aa1073d6852a6b6d92e72d84b">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383f3a98d24bbe949e916eab3ff618d2"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19A543-ABB1-4001-B92D-3423D7430A06}"/>
</file>

<file path=customXml/itemProps2.xml><?xml version="1.0" encoding="utf-8"?>
<ds:datastoreItem xmlns:ds="http://schemas.openxmlformats.org/officeDocument/2006/customXml" ds:itemID="{82E2CBEB-19E4-43BD-8C18-2CFEF51D55BE}"/>
</file>

<file path=customXml/itemProps3.xml><?xml version="1.0" encoding="utf-8"?>
<ds:datastoreItem xmlns:ds="http://schemas.openxmlformats.org/officeDocument/2006/customXml" ds:itemID="{0FD32D5E-830F-4FFF-88BC-A53252A9CE5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
  <cp:revision/>
  <dcterms:created xsi:type="dcterms:W3CDTF">2021-01-05T19:35:42Z</dcterms:created>
  <dcterms:modified xsi:type="dcterms:W3CDTF">2024-07-31T21:15:29Z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