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7"/>
  <workbookPr defaultThemeVersion="166925"/>
  <mc:AlternateContent xmlns:mc="http://schemas.openxmlformats.org/markup-compatibility/2006">
    <mc:Choice Requires="x15">
      <x15ac:absPath xmlns:x15ac="http://schemas.microsoft.com/office/spreadsheetml/2010/11/ac" url="D:\Cloud\OneDrive\XC-Documents\IDPYBA\Teletrabajo\Reporte Teletrabajo\2022\11 Noviembre\Riesgos\2023\"/>
    </mc:Choice>
  </mc:AlternateContent>
  <xr:revisionPtr revIDLastSave="0" documentId="8_{F6F38D07-89C1-4138-A9BC-6CBCA3AE9134}" xr6:coauthVersionLast="47" xr6:coauthVersionMax="47" xr10:uidLastSave="{00000000-0000-0000-0000-000000000000}"/>
  <bookViews>
    <workbookView xWindow="-120" yWindow="-120" windowWidth="20730" windowHeight="11160" tabRatio="792" xr2:uid="{00000000-000D-0000-FFFF-FFFF00000000}"/>
  </bookViews>
  <sheets>
    <sheet name="RIESGOS DE GESTIÓN H1" sheetId="1" r:id="rId1"/>
    <sheet name="Listas" sheetId="3" r:id="rId2"/>
    <sheet name="Matriz" sheetId="5" state="hidden" r:id="rId3"/>
    <sheet name="FORMULACIÓN" sheetId="2"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1" i="1" l="1"/>
  <c r="AB11" i="1"/>
  <c r="AE11" i="1" s="1"/>
  <c r="Z9" i="1"/>
  <c r="Y9" i="1"/>
  <c r="Q7" i="1"/>
  <c r="S7" i="1"/>
  <c r="S8" i="1"/>
  <c r="AL15" i="1"/>
  <c r="AD15" i="1"/>
  <c r="Y15" i="1"/>
  <c r="V15" i="1"/>
  <c r="T15" i="1"/>
  <c r="Y14" i="1"/>
  <c r="AD13" i="1"/>
  <c r="Z13" i="1"/>
  <c r="Y13" i="1"/>
  <c r="S13" i="1"/>
  <c r="T13" i="1" s="1"/>
  <c r="R13" i="1"/>
  <c r="Q13" i="1"/>
  <c r="L13" i="1"/>
  <c r="M13" i="1" s="1"/>
  <c r="Y11" i="1"/>
  <c r="Y12" i="1"/>
  <c r="S10" i="1"/>
  <c r="T10" i="1" s="1"/>
  <c r="AL12" i="1"/>
  <c r="AD12" i="1"/>
  <c r="AB12" i="1"/>
  <c r="V12" i="1"/>
  <c r="T12" i="1"/>
  <c r="AD10" i="1"/>
  <c r="AB10" i="1"/>
  <c r="Z10" i="1"/>
  <c r="Y10" i="1"/>
  <c r="Q10" i="1"/>
  <c r="R10" i="1" s="1"/>
  <c r="L10" i="1"/>
  <c r="M10" i="1" s="1"/>
  <c r="AE10" i="1" l="1"/>
  <c r="AE12" i="1"/>
  <c r="AE13" i="1"/>
  <c r="AI13" i="1" s="1"/>
  <c r="AK13" i="1" s="1"/>
  <c r="N13" i="1"/>
  <c r="U13" i="1"/>
  <c r="U10" i="1"/>
  <c r="AN10" i="1" s="1"/>
  <c r="AM10" i="1" s="1"/>
  <c r="N10" i="1"/>
  <c r="AB7" i="1"/>
  <c r="AB8" i="1"/>
  <c r="AB9" i="1"/>
  <c r="S16" i="1"/>
  <c r="Q8" i="1"/>
  <c r="Q16" i="1"/>
  <c r="AN13" i="1" l="1"/>
  <c r="AM13" i="1" s="1"/>
  <c r="V13" i="1"/>
  <c r="W13" i="1" s="1"/>
  <c r="AJ13" i="1"/>
  <c r="AL13" i="1"/>
  <c r="AO13" i="1"/>
  <c r="V10" i="1"/>
  <c r="W10" i="1" s="1"/>
  <c r="Z7" i="1"/>
  <c r="Z16" i="1"/>
  <c r="Z8" i="1"/>
  <c r="Y7" i="1"/>
  <c r="Y16" i="1"/>
  <c r="Y8" i="1"/>
  <c r="R7" i="1"/>
  <c r="T7" i="1"/>
  <c r="T16" i="1"/>
  <c r="T8" i="1"/>
  <c r="T9" i="1"/>
  <c r="AD7" i="1"/>
  <c r="AE7" i="1" s="1"/>
  <c r="AD16" i="1"/>
  <c r="AD8" i="1"/>
  <c r="AD9" i="1"/>
  <c r="AE9" i="1" s="1"/>
  <c r="R16" i="1"/>
  <c r="R8" i="1"/>
  <c r="R9" i="1"/>
  <c r="L7" i="1"/>
  <c r="M7" i="1" s="1"/>
  <c r="L16" i="1"/>
  <c r="M16" i="1" s="1"/>
  <c r="L8" i="1"/>
  <c r="M8" i="1" s="1"/>
  <c r="AI10" i="1" s="1"/>
  <c r="AI11" i="1" s="1"/>
  <c r="AI12" i="1" s="1"/>
  <c r="AK10" i="1" s="1"/>
  <c r="AI7" i="1" l="1"/>
  <c r="AK7" i="1" s="1"/>
  <c r="AJ7" i="1" s="1"/>
  <c r="U7" i="1"/>
  <c r="N7" i="1"/>
  <c r="N8" i="1"/>
  <c r="N16" i="1"/>
  <c r="N9" i="1"/>
  <c r="AE16" i="1"/>
  <c r="AI16" i="1" s="1"/>
  <c r="AK16" i="1" s="1"/>
  <c r="AE8" i="1"/>
  <c r="AI8" i="1" s="1"/>
  <c r="U8" i="1"/>
  <c r="U16" i="1"/>
  <c r="AL10" i="1" l="1"/>
  <c r="AJ10" i="1"/>
  <c r="AI9" i="1"/>
  <c r="AK8" i="1" s="1"/>
  <c r="AJ8" i="1" s="1"/>
  <c r="AO10" i="1"/>
  <c r="AJ16" i="1"/>
  <c r="AL16" i="1"/>
  <c r="V8" i="1"/>
  <c r="W8" i="1" s="1"/>
  <c r="AN8" i="1"/>
  <c r="AM8" i="1" s="1"/>
  <c r="V7" i="1"/>
  <c r="W7" i="1" s="1"/>
  <c r="AN7" i="1"/>
  <c r="V16" i="1"/>
  <c r="W16" i="1" s="1"/>
  <c r="AN16" i="1"/>
  <c r="AM16" i="1" s="1"/>
  <c r="V9" i="1"/>
  <c r="AL9" i="1"/>
  <c r="AL8" i="1" l="1"/>
  <c r="AM7" i="1"/>
  <c r="AO7" i="1"/>
  <c r="AL7" i="1"/>
  <c r="AO8" i="1"/>
  <c r="AO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tc={EE5AAC7C-3DE7-465B-B616-37A3B64AB5B0}</author>
    <author>tc={987E52F0-072C-4774-81C7-EF29CA1343E4}</author>
    <author>tc={3EF31F56-DA4E-4027-BEDA-56D4070A0524}</author>
    <author>tc={BC458EBD-3668-4645-9B1D-86A8E352AF64}</author>
    <author>tc={25ACF881-2C52-4E82-9094-ABE995306D36}</author>
    <author>tc={E710B3B6-9467-4DF8-9F5A-5C9BB5EBE8FA}</author>
    <author>tc={1F5CBD9D-8BDB-48D5-969C-7650F6CCB99A}</author>
    <author>tc={0D930A2E-644F-4A71-B90A-EAB069C2125B}</author>
    <author>tc={530330CE-8652-4B1B-B6BB-D8DDC94246CA}</author>
    <author>tc={B200813B-2D5A-47BD-B5EB-FF6EEF328DE4}</author>
    <author>tc={FD4A2DE0-7559-458C-8C3E-5A8AADB7BF13}</author>
    <author>tc={43BA5BE5-7A11-4F6D-8BDB-481E024263A0}</author>
    <author>tc={9CE3E0DD-4075-4363-B522-897E8269CB85}</author>
    <author>tc={5668217F-3939-427B-9951-ADE57A1F76CC}</author>
    <author>tc={C67F7551-913E-4F25-8B5C-820D68B45F4D}</author>
  </authors>
  <commentList>
    <comment ref="X5" authorId="0" shapeId="0" xr:uid="{EE5AAC7C-3DE7-465B-B616-37A3B64AB5B0}">
      <text>
        <t>[Threaded comment]
Your version of Excel allows you to read this threaded comment; however, any edits to it will get removed if the file is opened in a newer version of Excel. Learn more: https://go.microsoft.com/fwlink/?linkid=870924
Comment:
    Un control se define como la medida que permite reducir o mitigar el riesgo.</t>
      </text>
    </comment>
    <comment ref="AI5" authorId="1" shapeId="0" xr:uid="{987E52F0-072C-4774-81C7-EF29CA1343E4}">
      <text>
        <t>[Threaded comment]
Your version of Excel allows you to read this threaded comment; however, any edits to it will get removed if the file is opened in a newer version of Excel. Learn more: https://go.microsoft.com/fwlink/?linkid=870924
Comment:
    Los controles se debe tener en cuenta que los estos mitigan el riesgo de forma acumulativa, esto quiere decir que una vez se aplica el valor de uno de los controles, el siguiente control se aplicará con el valor resultante luego de la aplicación del primer control.</t>
      </text>
    </comment>
    <comment ref="F6" authorId="2" shapeId="0" xr:uid="{3EF31F56-DA4E-4027-BEDA-56D4070A0524}">
      <text>
        <t>[Threaded comment]
Your version of Excel allows you to read this threaded comment; however, any edits to it will get removed if the file is opened in a newer version of Excel. Learn more: https://go.microsoft.com/fwlink/?linkid=870924
Comment:
    Qué?
Las consecuencias que puede ocasionar al instituto la materialización del riesgo.</t>
      </text>
    </comment>
    <comment ref="G6" authorId="3" shapeId="0" xr:uid="{BC458EBD-3668-4645-9B1D-86A8E352AF64}">
      <text>
        <t>[Threaded comment]
Your version of Excel allows you to read this threaded comment; however, any edits to it will get removed if the file is opened in a newer version of Excel. Learn more: https://go.microsoft.com/fwlink/?linkid=870924
Comment:
    Cómo?
Circunstancias o situaciones más evidentes sobre las cuales se presenta el riesgo, las mismas no constituyen la causa principal o base para que se presente el riesgo.</t>
      </text>
    </comment>
    <comment ref="H6" authorId="4" shapeId="0" xr:uid="{25ACF881-2C52-4E82-9094-ABE995306D36}">
      <text>
        <t>[Threaded comment]
Your version of Excel allows you to read this threaded comment; however, any edits to it will get removed if the file is opened in a newer version of Excel. Learn more: https://go.microsoft.com/fwlink/?linkid=870924
Comment:
    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ref="I6" authorId="5" shapeId="0" xr:uid="{E710B3B6-9467-4DF8-9F5A-5C9BB5EBE8FA}">
      <text>
        <t>[Threaded comment]
Your version of Excel allows you to read this threaded comment; however, any edits to it will get removed if the file is opened in a newer version of Excel. Learn more: https://go.microsoft.com/fwlink/?linkid=870924
Comment:
    Los riesgos que se identifiquen deben tener impacto en el cumplimiento del objetivo estratégico o del proceso.</t>
      </text>
    </comment>
    <comment ref="J6" authorId="6" shapeId="0" xr:uid="{1F5CBD9D-8BDB-48D5-969C-7650F6CCB99A}">
      <text>
        <t>[Threaded comment]
Your version of Excel allows you to read this threaded comment; however, any edits to it will get removed if the file is opened in a newer version of Excel. Learn more: https://go.microsoft.com/fwlink/?linkid=870924
Comment:
    Permite agrupar los riesgos identificados</t>
      </text>
    </comment>
    <comment ref="K6" authorId="7" shapeId="0" xr:uid="{0D930A2E-644F-4A71-B90A-EAB069C2125B}">
      <text>
        <t>[Threaded comment]
Your version of Excel allows you to read this threaded comment; however, any edits to it will get removed if the file is opened in a newer version of Excel. Learn more: https://go.microsoft.com/fwlink/?linkid=870924
Comment:
    Frecuencia en la que se realiza la actividad dada en cantidad de veces al año</t>
      </text>
    </comment>
    <comment ref="L6" authorId="8" shapeId="0" xr:uid="{530330CE-8652-4B1B-B6BB-D8DDC94246CA}">
      <text>
        <t>[Threaded comment]
Your version of Excel allows you to read this threaded comment; however, any edits to it will get removed if the file is opened in a newer version of Excel. Learn more: https://go.microsoft.com/fwlink/?linkid=870924
Comment:
    Número de veces que se pasa por el punto de riesgo en el periodo de 1 año</t>
      </text>
    </comment>
    <comment ref="Q6" authorId="9" shapeId="0" xr:uid="{B200813B-2D5A-47BD-B5EB-FF6EEF328DE4}">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S6" authorId="10" shapeId="0" xr:uid="{FD4A2DE0-7559-458C-8C3E-5A8AADB7BF13}">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AA6" authorId="11" shapeId="0" xr:uid="{43BA5BE5-7A11-4F6D-8BDB-481E024263A0}">
      <text>
        <t>[Threaded comment]
Your version of Excel allows you to read this threaded comment; however, any edits to it will get removed if the file is opened in a newer version of Excel. Learn more: https://go.microsoft.com/fwlink/?linkid=870924
Comment:
    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
      </text>
    </comment>
    <comment ref="AC6" authorId="12" shapeId="0" xr:uid="{9CE3E0DD-4075-4363-B522-897E8269CB85}">
      <text>
        <t>[Threaded comment]
Your version of Excel allows you to read this threaded comment; however, any edits to it will get removed if the file is opened in a newer version of Excel. Learn more: https://go.microsoft.com/fwlink/?linkid=870924
Comment:
    Automatico: Son actividades de procesamiento o validación de información que se ejecutan por un sistema y/o aplicativo de manera automática sin la intervención de personas para su realización
Manual: controles que son ejecutados por una persona, tiene implicito el error humano</t>
      </text>
    </comment>
    <comment ref="AF6" authorId="13" shapeId="0" xr:uid="{5668217F-3939-427B-9951-ADE57A1F76CC}">
      <text>
        <t>[Threaded comment]
Your version of Excel allows you to read this threaded comment; however, any edits to it will get removed if the file is opened in a newer version of Excel. Learn more: https://go.microsoft.com/fwlink/?linkid=870924
Comment:
    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text>
    </comment>
    <comment ref="AG6" authorId="14" shapeId="0" xr:uid="{C67F7551-913E-4F25-8B5C-820D68B45F4D}">
      <text>
        <t>[Threaded comment]
Your version of Excel allows you to read this threaded comment; however, any edits to it will get removed if the file is opened in a newer version of Excel. Learn more: https://go.microsoft.com/fwlink/?linkid=870924
Comment:
    Continua: El control se aplica siempre que se realiza la actividad que conlleva el riesgo.
Aleatoria: El control se aplica aleatoriamente a la actividad que conlleva el riesgo</t>
      </text>
    </comment>
  </commentList>
</comments>
</file>

<file path=xl/sharedStrings.xml><?xml version="1.0" encoding="utf-8"?>
<sst xmlns="http://schemas.openxmlformats.org/spreadsheetml/2006/main" count="662" uniqueCount="275">
  <si>
    <t>PROCESO DIRECCIONAMIENTO ESTRATÉGICO</t>
  </si>
  <si>
    <t>MAPA DE RIESGOS</t>
  </si>
  <si>
    <t>Código: PE01-PR03-F01</t>
  </si>
  <si>
    <t>Versión: 5.0</t>
  </si>
  <si>
    <t>ITEM</t>
  </si>
  <si>
    <t>PROCESO/AREA</t>
  </si>
  <si>
    <t>OBJETIVO ESTRATEGICO/ OBJETIVO DEL PROCESO</t>
  </si>
  <si>
    <t>ALCANCE</t>
  </si>
  <si>
    <t>IDENTIFICACION DEL RIESGO</t>
  </si>
  <si>
    <t>VALORACION DEL RIESGO</t>
  </si>
  <si>
    <t>PLANES DE ACCION</t>
  </si>
  <si>
    <t>SEGUIMIENTO I CUATRIMESTRE</t>
  </si>
  <si>
    <t>SEGUIMIENTO II CUATRIMESTRE</t>
  </si>
  <si>
    <t>SEGUIMIENTO III CUATRIMESTRE</t>
  </si>
  <si>
    <t>Descripción del Control</t>
  </si>
  <si>
    <t>Afectación</t>
  </si>
  <si>
    <t>Atributos</t>
  </si>
  <si>
    <t>Probabilidad Residual (N controles)</t>
  </si>
  <si>
    <t>Probabilidad residual final</t>
  </si>
  <si>
    <t>%</t>
  </si>
  <si>
    <t>Impacto Residual Final</t>
  </si>
  <si>
    <t>Zona de Riesgo Final</t>
  </si>
  <si>
    <t>Tratamiento</t>
  </si>
  <si>
    <t>Impacto</t>
  </si>
  <si>
    <t>Causa Inmediata</t>
  </si>
  <si>
    <t>Causa Raiz</t>
  </si>
  <si>
    <t>Descripción del Riesgo</t>
  </si>
  <si>
    <t>Clasificación del riesgo</t>
  </si>
  <si>
    <t>Frecuencia</t>
  </si>
  <si>
    <t>Probabilidad Inherente</t>
  </si>
  <si>
    <t>Afectación Economica</t>
  </si>
  <si>
    <t>Reputacional</t>
  </si>
  <si>
    <t>Impacto Inherente a la Afectación Economica</t>
  </si>
  <si>
    <t>Impacto Inherente a la Afectación Reputacional</t>
  </si>
  <si>
    <t>Zona de Riesgo Inherente</t>
  </si>
  <si>
    <t>Probabilidad</t>
  </si>
  <si>
    <t>Tipo</t>
  </si>
  <si>
    <t>Implementacion</t>
  </si>
  <si>
    <t>Calificacion</t>
  </si>
  <si>
    <t>Documentación</t>
  </si>
  <si>
    <t>Evidencia</t>
  </si>
  <si>
    <t>Plan de Acción</t>
  </si>
  <si>
    <t>Responsable (Subdireccion u Oficina- Cargo)</t>
  </si>
  <si>
    <t>Fecha de Implementación</t>
  </si>
  <si>
    <t>Fecha de Seguimiento</t>
  </si>
  <si>
    <t>Estado</t>
  </si>
  <si>
    <t>Indicador Gestión del Riesgo</t>
  </si>
  <si>
    <t>AUTOCONTROL
(LIDER DEL PROCESO)</t>
  </si>
  <si>
    <t>Estado del Riesgo</t>
  </si>
  <si>
    <t>Valoración del Indicador de Gestion del riesgo</t>
  </si>
  <si>
    <t>MONITOREO
(OFICINA ASESORA DE PLANEACIÓN)</t>
  </si>
  <si>
    <t>SEGUIMIENTO
(CONTROL INTERNO)</t>
  </si>
  <si>
    <t>% AVANCE</t>
  </si>
  <si>
    <t xml:space="preserve">Vigente </t>
  </si>
  <si>
    <t>Gestión Jurídica- Subdirección de Gestion Corporativa/Contractual</t>
  </si>
  <si>
    <r>
      <rPr>
        <b/>
        <sz val="11"/>
        <color rgb="FF000000"/>
        <rFont val="Arial"/>
      </rPr>
      <t xml:space="preserve">Objetivo estratégico: 
</t>
    </r>
    <r>
      <rPr>
        <sz val="11"/>
        <color rgb="FF000000"/>
        <rFont val="Arial"/>
      </rPr>
      <t xml:space="preserve">Afianzar la estructura organizacional productiva e integra, a través del desarrollo de capacidades del talento humano y un ambiente cordial
</t>
    </r>
    <r>
      <rPr>
        <b/>
        <sz val="11"/>
        <color rgb="FF000000"/>
        <rFont val="Arial"/>
      </rPr>
      <t xml:space="preserve">Objetivo del proceso:
</t>
    </r>
    <r>
      <rPr>
        <sz val="11"/>
        <color rgb="FF000000"/>
        <rFont val="Arial"/>
      </rPr>
      <t>Asesorar, defender, asistir y representar en asuntos jurídicos-administrativos internos y externos relacionados con las actividades desarrolladas por la entidad, así mismo, gestionar las etapas contractuales de los procesos contractuales de los procesos de contratación para proveer de manera eficiente y oportuna los bienes, obras y servicios a fin de satisfacer las necesidades de la entidad, garantizando el cumplimiento de la normatividad vigente</t>
    </r>
  </si>
  <si>
    <t>Inicia con la definición de la política de daño antijurídico, las estrategias, las herramientas de gestión y control para la contratación del Instituto, continua la gestión que da respuesta a los derechos de petición, representación judicial o extrajudicial, conceptos jurídicos y normativos, los cuales abarcan también la atención  de los presuntos casos de maltrato animal,  a fin de adelantar las acciones legales  pertinentes ante la autoridad competente y las posterior devolución  o disposición definitiva de los animales  aprehendidos y dejados en custodia del Instituto: la actualización legal,  finalizando con la iplemetación de los planes de mejoramiento</t>
  </si>
  <si>
    <t>Afectación reputacional</t>
  </si>
  <si>
    <t>Perdida de confianza sobre la gestión de Contractual debido a atrasos en ejecución contractual generando disminución de los plazos de ejecución</t>
  </si>
  <si>
    <t>Reproceso en la revisión precontractual</t>
  </si>
  <si>
    <t>Posibilidad de afectación reputaciona debido a incumplimento  en la planeación contractual por falta de identificación de las especificaciones e insumos para la ejecución del proceso (estudios previos), falta de presupuesto o caso fortuito.</t>
  </si>
  <si>
    <t xml:space="preserve">Ejecución y administración de procesos : Pérdidas derivadas de errores en la ejecución y administración de procesos. </t>
  </si>
  <si>
    <t>24 a 500 veces por año</t>
  </si>
  <si>
    <t>El riesgo afecta la imagen del Instituto con efecto publicitario sostenido a nivel de sector administrativo, nivel departamental o municipal</t>
  </si>
  <si>
    <t>El Subdirector de Gestión corporativa y/o el Profesional Especializado/Universitario de la Subdirección de Gestion corporativa-contractual divulgará los requisitos para la adecuada planeación contractual</t>
  </si>
  <si>
    <t>Preventivo</t>
  </si>
  <si>
    <t>Manual</t>
  </si>
  <si>
    <t>Documentado</t>
  </si>
  <si>
    <t>Continua</t>
  </si>
  <si>
    <t>Con registro</t>
  </si>
  <si>
    <t>Reducir: Despues de realizar un analisis y cosiderar que el nivel de riesgo es alto, se determina tratarlo mediante transferencia o mitigacion del mismo</t>
  </si>
  <si>
    <t>Desarrollaro e implementación de mecanismo cuatrimestral  para afianzar el conocimiento en la versión vigente de los criterios para el desarrollo de procesos contractuales independientemente de la modalidad</t>
  </si>
  <si>
    <t>Subdirector de Gestión corporativa y/o el Profesional Especializado/Universitario de la Subdirección de Gestion corporativa-contractual</t>
  </si>
  <si>
    <t>En curso</t>
  </si>
  <si>
    <t>Planeación del mecanismo cuatrimestral afianzando el conocimiento en procesos precontractuales
(Evidencias con piezas comunicativas, capacitaciones, listados de asistencia, las que apliquen según el mecanismo)</t>
  </si>
  <si>
    <t xml:space="preserve">
Se desarrollo estrategia de comunicaciones en donde a través de videos y piezas graficas se divulgó información sobre las buenas practicas en materia de planeación contractual; se remite evidencias en carpeta denominada "PLANEACIÓN CONTRACTUAL y se remite base de datos con los porcesos contractuales en donde se verificó los estudios previos y demás documentos precontractuales e remiote evidencia.
</t>
  </si>
  <si>
    <t>De acuerdo a las evidencias se encuentra el desarrollo de la estrategia de comunicaciones sobre las buenas practicas en materia de planeación contractual y la base de datos con los procesos contractuales. El riesgo se encuentra controlado</t>
  </si>
  <si>
    <t xml:space="preserve">Conforme con las evidencias adjuntas por el proceso se evidenció cumplimiento de la acción y control formulados a través de la comunicación y socialización de capacitaciones relacionadas con el proceso de contratación, difusión de capsulas con recomendaciones, documentos Excel con la información contractual, entre otros. 
Se recomienda el diligenciamiento de las casillas “Estado del riesgo” y “Valoración del indicador de gestión del riesgo”
. </t>
  </si>
  <si>
    <r>
      <rPr>
        <b/>
        <sz val="11"/>
        <rFont val="Arial"/>
        <family val="2"/>
      </rPr>
      <t xml:space="preserve">Objetivo estratégico: </t>
    </r>
    <r>
      <rPr>
        <sz val="11"/>
        <rFont val="Arial"/>
        <family val="2"/>
      </rPr>
      <t xml:space="preserve">
Afianzar la estructura organizacional productiva e integra, a través del desarrollo de capacidades del talento humano y un ambiente cordial
</t>
    </r>
    <r>
      <rPr>
        <b/>
        <sz val="11"/>
        <rFont val="Arial"/>
        <family val="2"/>
      </rPr>
      <t>Objetivo del proceso:</t>
    </r>
    <r>
      <rPr>
        <sz val="11"/>
        <rFont val="Arial"/>
        <family val="2"/>
      </rPr>
      <t xml:space="preserve">
Asesorar, defender, asistir y representar en asuntos jurídicos-administrativos internos y externos relacionados con las actividades desarrolladas por la entidad, así mismo, gestionar las etapas contractuales de los procesos contractuales de los procesos de contratación para proveer de manera eficiente y oportuna los bienes, obras y servicios a fin de satisfacer las necesidades de la entidad, garantizando el cumplimiento de la normatividad vigente</t>
    </r>
  </si>
  <si>
    <t>Inicia con la definición de la política de daño antijurídico, las estrategias, las herramientas de gestión y control para la contratación del Instituto, continua la gestión que da respuesta a los derechos de petición, representación judicial o extrajudicial, conceptos jurídicos y normativos, los cuales abarcan también la atención  de los presuntos casos de maltrato animal,  a fin de adelantar las acciones legales  pertinentes ante la autoridad competente y las posterior devolución  o disposición definitiva de los animales  aprehendidos y dejados en custodia del Instituto: la actualización legal,  finalizando con la implementación de los planes de mejoramiento</t>
  </si>
  <si>
    <t>Afectación económica y reputacional</t>
  </si>
  <si>
    <t>Inicio de procesos disciplinarios con presunta incidencia fiscal y pérdida de confianza en la gestión contractual de la entidad</t>
  </si>
  <si>
    <t>Tramite inoportuno de liquidación de contratos ocasionando perdida de recursos por incumplimiento de contrato</t>
  </si>
  <si>
    <t>Posibilidad de afectacción económica y reputacional debido a la perdida de competencia y liquidación por fuera de los términos legales por fallas en la supervision.</t>
  </si>
  <si>
    <t>2 veces por año</t>
  </si>
  <si>
    <t>Afectación menor a 10 SMLMV</t>
  </si>
  <si>
    <t>El riesgo afecta la imagen de algún área del Instituto</t>
  </si>
  <si>
    <t>1. El Subdirector de Gestión corporativa y/o el Profesional Especializado/Universitario de la Subdirección de Gestion corporativa-contractual desarrollará actualizacion y revisión  con las áreas de base de datos que contiene columna incorporada formulada aritmeticamente para determinar tiempos limites para  la liquidación de contratos</t>
  </si>
  <si>
    <t>Desarrollo,  actualización y revisión recurrente de base de datos que contiene columna incorporada formulada aritmeticamente para determinar tiempos limites para  la liquidación de conttratos</t>
  </si>
  <si>
    <t>Base de datos de seguimiento a liquidación de contratos</t>
  </si>
  <si>
    <t>Se realizó revisión en la base de datos de los contratos y se remitio a traves de correo electronico la base de datos de los procesos pendientes de liquidar por áreas</t>
  </si>
  <si>
    <t>Se evidencia el correo electronico con la base de datos de los procesos pendientes de liquidar por áreas. El riesgo esta controlado</t>
  </si>
  <si>
    <t>Conforme con las evidencias adjuntas por el proceso se evidenció cumplimiento de la acción y control formulados a través de la actualización y seguimiento de la base de datos que contiene el tiempo de liquidación de los procesos y su remisión. Se recomienda el diligenciamiento de las casillas “Estado del riesgo” y “Valoración del indicador de gestión del riesgo</t>
  </si>
  <si>
    <t>2. El Subdirector de Gestión corporativa y/o el Profesional Especializado/Universitario de la Subdirección de Gestion corporativa-contractual realizará una actividad anual sobre la apropiación de la importancia de la liquidación dentro de términos.</t>
  </si>
  <si>
    <t>Desarrollo de mecanismo anual  para afianzar el conocimiento en liquidacion de contratos y evaluación de la adherencia al conocimiento</t>
  </si>
  <si>
    <t>Se diseño y divulgo piezas gráficas sobre el proceso de liquidaciones de contratos. para el proximo cuatrimestre se tiene establecido capacitación en liquidación y videos informativos. se remite evidencia</t>
  </si>
  <si>
    <t>Se evidencia el diseño y divulgacion de una pieza gráfica sobre liquidaciones. El riesgo se encuentra controlado</t>
  </si>
  <si>
    <t>Conforme con las evidencias adjuntas por el proceso se evidenció cumplimiento de la acción y control formulados a través de la difusión de la pieza gráfica con tips de contratación.  Se recomienda el diligenciamiento de las casillas “Estado del riesgo” y “Valoración del indicador de gestión del riesgo” y continuar con la actividad.</t>
  </si>
  <si>
    <t>Gestión Jurídica-Oficina Jurídica</t>
  </si>
  <si>
    <t>Inicia con la definición de la política de daño antijurídico, las estrategias, las herramientas de gestión y control para la contratación del Instituto, continua la gestión que da respuesta a los derechos de petición, representación judicial o extrajudicial, conceptos jurídicos y normativos, los cuales abarcan también la atención de los presuntos casos de maltrato animal, a fin de adelantar las acciones legales  pertinentes ante la autoridad competente y las posterior devolución o disposición definitiva de los animales aprehendidos y dejados en custodia del Instituto: la actualización legal, finalizando con la implemetación de los planes de mejoramiento</t>
  </si>
  <si>
    <t xml:space="preserve">Afectación económica y reputacional </t>
  </si>
  <si>
    <t xml:space="preserve"> Sanciones, condenas, pérdida de confianza y de la imagen institucional.  </t>
  </si>
  <si>
    <t>Desconocimiento u omisión de los lineamientos de las políticas Institucionales de prevención de daño antijurídico y de defensa judicial.</t>
  </si>
  <si>
    <t xml:space="preserve">Posibilidad afectación económica y reputacional por multas, sanciones y/o condenas por el incumplimiento o inobservancia de los lineamientos y estrategias contenidos en las políticas institucionales de prevención de daño Antijuridico y de defensa judicial. </t>
  </si>
  <si>
    <t>3 a 24 veces por año</t>
  </si>
  <si>
    <t>Entre 100 y 500 SMLMV</t>
  </si>
  <si>
    <t>La Profesional Apoyo a la Oficina Jurídica realizará la socialización y evaluacion de apropiacion al conocimiento de la politica institucional de prevención del daño antijuridico</t>
  </si>
  <si>
    <t>Socialización y evaluación de apropiación al conocimiento de la política Institucional de prevención del daño antijuridico</t>
  </si>
  <si>
    <t>La Profesional Apoyo a la Oficina Jurídica</t>
  </si>
  <si>
    <t>Socializaciones realizadas /Socializaciones programadas (3)
Evaluación de apropiación al conocimiento por capacitación</t>
  </si>
  <si>
    <t>Se realizó socialización de la Politica de Prevención del Daño Antijurídico para asuntos misionales, de manera presencial en la UCA el día 3 de abril de 2024, así mismo se realizo la socialización y divulgación de la Politica de Defensa judicial el día 26 de abril a traves del correo electrónico al listado general y al chat institucional.  Finalmente se realizo el informe de tutelas, procesos judiciales y conciliaciones con corte al 30 de abril de 2024</t>
  </si>
  <si>
    <t>Controlado</t>
  </si>
  <si>
    <t>Se evidencia cumplimiento de la actividad se encuentra la socialización de la política de prevención del daño antijurídico, la socializaición de la política de defensa judicial y el informe de tutelas, procesos judiciales y conciliaciones de acuerdo a los soportes cargados.El riesgo esta controlado</t>
  </si>
  <si>
    <t>Se evidenció el cumplimiento de la actividad mediante la difusión y socialización de la actualización de la Política Institucional de Prevención del Daño Antijurídico para asuntos misionales a toda la entidad. El riesgo se encuentra controlado.
Se evidenció el cumplimiento de la actividad mediante la difusión y socialización de la actualización de la Política de  Defensa Judicial a toda la entidad. El riesgo se encuentra controlado.
En cuanto al informe programado, dentro de las evidencias adjuntas por el proceso se constató la elaboración del informe de actuaciones judiciales, extrajudiciales y acciones constitucionales – abril 2024. El riesgo se encuentra controlado.
Se recomienda el diligenciamiento de las casillas “Estado del riesgo” y “Valoración del indicador de gestión del riesgo” y continuar con la actividad.</t>
  </si>
  <si>
    <t>La Profesional Apoyo a la Oficina Jurídica realizará la socialización y evaluación de apropiación al conocimiento de la politica de defensa Judicial</t>
  </si>
  <si>
    <t>Socialización y evaluación de apropiación al conocimiento de la política de defensa Judicial</t>
  </si>
  <si>
    <t>Socializaciones realizadas /Socializaciones programadas(3)
Evaluación de apropiación al conocimiento por capacitación</t>
  </si>
  <si>
    <t>La Profesional Apoyo a la Oficina Jurídica realizará presentación de informe de actuaciones judiciales, extrajudiciales y acciones constitucionales</t>
  </si>
  <si>
    <t>Presentación de informe de actuaciones judiciales, extrajudiciales y acciones constitucionales</t>
  </si>
  <si>
    <t>Informes presentados /Informes programadas (3)</t>
  </si>
  <si>
    <t>Eliminado controlado</t>
  </si>
  <si>
    <t>Gestión Jurídica</t>
  </si>
  <si>
    <t>Asesorar, defender, asistir y representar en asuntos jurídicos-administrativos internos y externos relacionados con las actividades desarrolladas por la entidad, así mismo, gestionar las etapas contractuales de los procesos contractuales de los procesos de contratación para proveer de manera eficiente y oportuna los bienes, obras y servicios a fin de satisfacer las necesidades de la entidad, garantizando el cumplimiento de la normatividad vigente</t>
  </si>
  <si>
    <t>Reiteración de consulta generando mas requerimientos a  la entidad
Falta disciplinaria por la no respuesta oportuna</t>
  </si>
  <si>
    <t>Posibilidad de incumplimiento al término para dar respuesta a las consultas o solicitudes de conceptos Juridicos</t>
  </si>
  <si>
    <t xml:space="preserve">1.Desgaste administrativo y retrasos en la adquisición de los bienes y servicios requeridos por la entidad </t>
  </si>
  <si>
    <t>1.Falta de planeación en los procesos de contratación por parte del equipo estructurador (área técnica, contractual, presupuesto)</t>
  </si>
  <si>
    <t>Improvisación en la determinación de fechas de ejecución, por desconocimiento de los requisitos para el perfeccionamiento</t>
  </si>
  <si>
    <t>Posibilidad de que se elaboren  contratos fuera de las fechas establecidas en el Plan Anual de Adquisiciones</t>
  </si>
  <si>
    <t>Frecuencia de la actividad</t>
  </si>
  <si>
    <t>Impacto Inherente</t>
  </si>
  <si>
    <t>Control documental del riesgo</t>
  </si>
  <si>
    <r>
      <t xml:space="preserve">Ejecución y administración de procesos : </t>
    </r>
    <r>
      <rPr>
        <sz val="11"/>
        <color rgb="FF000000"/>
        <rFont val="Arial"/>
        <family val="2"/>
      </rPr>
      <t xml:space="preserve">Pérdidas derivadas de errores en la ejecución y administración de procesos. </t>
    </r>
  </si>
  <si>
    <t>Afectación Económica</t>
  </si>
  <si>
    <t>Automatico</t>
  </si>
  <si>
    <r>
      <t xml:space="preserve">Reducir: </t>
    </r>
    <r>
      <rPr>
        <sz val="8"/>
        <rFont val="Arial"/>
        <family val="2"/>
      </rPr>
      <t>Despues de realizar un analisis y cosiderar que el nivel de riesgo es alto, se determina tratarlo mediante transferencia o mitigacion del mismo</t>
    </r>
  </si>
  <si>
    <t>Sin iniciar</t>
  </si>
  <si>
    <r>
      <t xml:space="preserve">Fraude externo: </t>
    </r>
    <r>
      <rPr>
        <sz val="11"/>
        <color rgb="FF000000"/>
        <rFont val="Arial"/>
        <family val="2"/>
      </rPr>
      <t xml:space="preserve">Pérdida derivada de actos de fraude por personas ajenas a la organización (no participa personal del Instituto). </t>
    </r>
  </si>
  <si>
    <t>Detectivo</t>
  </si>
  <si>
    <t>Sin Documental</t>
  </si>
  <si>
    <t>Aleatoria</t>
  </si>
  <si>
    <t>Sin registro</t>
  </si>
  <si>
    <t>Aceptar:Despues de realizar un analisis y considerar los niveles de riesgo se determina asumir el mismo conociendo los efectos de su posible materialización</t>
  </si>
  <si>
    <t>Materializado</t>
  </si>
  <si>
    <r>
      <t>Fraude interno</t>
    </r>
    <r>
      <rPr>
        <sz val="11"/>
        <color rgb="FF000000"/>
        <rFont val="Arial"/>
        <family val="2"/>
      </rPr>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r>
  </si>
  <si>
    <t>Entre 10 y 50 SMLMV</t>
  </si>
  <si>
    <t>El riesgo afecta la imagen del Instituto internamente, de conocimiento general nivel interno, de junta directiva y proveedores</t>
  </si>
  <si>
    <t>Correctivo</t>
  </si>
  <si>
    <r>
      <rPr>
        <b/>
        <sz val="8"/>
        <color theme="1"/>
        <rFont val="Calibri"/>
        <family val="2"/>
        <scheme val="minor"/>
      </rPr>
      <t>Evitar:</t>
    </r>
    <r>
      <rPr>
        <sz val="8"/>
        <color theme="1"/>
        <rFont val="Calibri"/>
        <family val="2"/>
        <scheme val="minor"/>
      </rPr>
      <t xml:space="preserve"> Despues de realizar un analisis y considerar que el nivel de riesgo es demasiado alto, se determina no asumir la actividad que genera este riesgo</t>
    </r>
  </si>
  <si>
    <t>Terminado</t>
  </si>
  <si>
    <r>
      <t xml:space="preserve">Fallas tecnológicas: </t>
    </r>
    <r>
      <rPr>
        <sz val="11"/>
        <color rgb="FF000000"/>
        <rFont val="Arial"/>
        <family val="2"/>
      </rPr>
      <t xml:space="preserve">Errores en hardware, software, telecomunicaciones, interrupción de servicios básicos. </t>
    </r>
  </si>
  <si>
    <t>500 veces al año y maximo 5000veces por año</t>
  </si>
  <si>
    <t>Entre 50 y 100 SMLMV</t>
  </si>
  <si>
    <t>El riesgo afecta la imagen del Instituto con algunos usuarios de relevancia frente al logro de los objetivos</t>
  </si>
  <si>
    <r>
      <t xml:space="preserve">Relaciones laborales: </t>
    </r>
    <r>
      <rPr>
        <sz val="11"/>
        <color rgb="FF000000"/>
        <rFont val="Arial"/>
        <family val="2"/>
      </rPr>
      <t xml:space="preserve">Pérdidas que surgen de acciones contrarias a las leyes o acuerdos de empleo, salud o seguridad, del pago de demandas por daños personales o de discriminación. </t>
    </r>
  </si>
  <si>
    <t>Mas de 500 veces por año</t>
  </si>
  <si>
    <r>
      <t>Conflictos de interés:</t>
    </r>
    <r>
      <rPr>
        <sz val="11"/>
        <color rgb="FF000000"/>
        <rFont val="Arial"/>
        <family val="2"/>
      </rPr>
      <t xml:space="preserve"> cuando el interés general propio de la función pública entra en conflicto con el interés particular y directo del servidor público.</t>
    </r>
  </si>
  <si>
    <t>Mayor a 500 SMLMV</t>
  </si>
  <si>
    <t>El riesgo afecta la imagen del Instituto a nivel nacional, con efecto publicitario sostenido a nivel país</t>
  </si>
  <si>
    <r>
      <t xml:space="preserve">Usuarios, productos y prácticas: </t>
    </r>
    <r>
      <rPr>
        <sz val="11"/>
        <color rgb="FF000000"/>
        <rFont val="Arial"/>
        <family val="2"/>
      </rPr>
      <t>Fallas negligentes o involuntarias de las obligaciones frente a los usuarios y que impiden satisfacer una obligación profesional frente a éstos.</t>
    </r>
  </si>
  <si>
    <t>Frecuencia de la actividad Corrupcion</t>
  </si>
  <si>
    <r>
      <t xml:space="preserve">Daños a activos fijos/ eventos externos : </t>
    </r>
    <r>
      <rPr>
        <sz val="11"/>
        <color rgb="FF000000"/>
        <rFont val="Arial"/>
        <family val="2"/>
      </rPr>
      <t xml:space="preserve">Pérdida por daños o extravíos de los activos fijos por desastres naturales u otros riesgos/eventos externos como atentados, vandalismo, orden público. </t>
    </r>
  </si>
  <si>
    <t>Se espera que el evento ocurra en la mayoria de las circunstancias
Mas de 1 vez en el año</t>
  </si>
  <si>
    <r>
      <t xml:space="preserve">Seguridad de la información: </t>
    </r>
    <r>
      <rPr>
        <sz val="11"/>
        <color rgb="FF000000"/>
        <rFont val="Arial"/>
        <family val="2"/>
      </rPr>
      <t>potencial de que las amenazas exploten la vulnerabilidad de un activo de información o grupo de activos de información y, por lo tanto, causen daños a una organización</t>
    </r>
  </si>
  <si>
    <t>Es viable que el evento ocurra en la mayoria de las circunstancias.
Al menos 1 vez en el ultimo año</t>
  </si>
  <si>
    <r>
      <t xml:space="preserve">Corrupción: </t>
    </r>
    <r>
      <rPr>
        <sz val="11"/>
        <color rgb="FF000000"/>
        <rFont val="Arial"/>
        <family val="2"/>
      </rPr>
      <t>posibilidad de que, por acción u omisión, se use el poder para desviar la gestión de lo público hacia un beneficio privado.</t>
    </r>
  </si>
  <si>
    <t>El Evento podrá ocurrir en algun momento.
Al menos 1 vez en los ultimos 2 años</t>
  </si>
  <si>
    <t>El Evento podrá ocurrir en algun momento.
Al menos 1 vez en los ultimos 5 años</t>
  </si>
  <si>
    <t>El evento puede ocurrir solo en circunstancias excepcionales (poco comunes o anormales)
No se han presentado en los ultimos 5 años</t>
  </si>
  <si>
    <t>Matriz de calor Riesgos de Gestion</t>
  </si>
  <si>
    <t>Bajo</t>
  </si>
  <si>
    <t>Moderado</t>
  </si>
  <si>
    <t>Alto</t>
  </si>
  <si>
    <t>Extremo</t>
  </si>
  <si>
    <t>Matriz de calor Riesgos de Corrupcion</t>
  </si>
  <si>
    <t>Insignificante</t>
  </si>
  <si>
    <t>Menor</t>
  </si>
  <si>
    <t>Mayor</t>
  </si>
  <si>
    <t>Catastrofico</t>
  </si>
  <si>
    <t>Casi seguro</t>
  </si>
  <si>
    <t>No aplica para riesgos de corrupción</t>
  </si>
  <si>
    <t>Probable</t>
  </si>
  <si>
    <t>Posible</t>
  </si>
  <si>
    <t>Improbable</t>
  </si>
  <si>
    <t>Rara vez</t>
  </si>
  <si>
    <t>CONTEXTO ESTRTEGICO</t>
  </si>
  <si>
    <t>INTERNO</t>
  </si>
  <si>
    <t>EXTERNO</t>
  </si>
  <si>
    <t>PROCESO</t>
  </si>
  <si>
    <t>FINANCIEROS</t>
  </si>
  <si>
    <t>POLÍTICOS</t>
  </si>
  <si>
    <t>DISEÑO DEL PROCESO</t>
  </si>
  <si>
    <t>PERSONAL</t>
  </si>
  <si>
    <t>ECONÓMICOS Y FINANCIEROS</t>
  </si>
  <si>
    <t>INTERACCIONES CON OTROS PROCESOS</t>
  </si>
  <si>
    <t>PROCESOS</t>
  </si>
  <si>
    <t>SOCIALES Y CULTURALES</t>
  </si>
  <si>
    <t>TRANSVERSALIDAD</t>
  </si>
  <si>
    <t>TECNOLOGÍA</t>
  </si>
  <si>
    <t>TECNOLÓGICOS</t>
  </si>
  <si>
    <t>PROCEDIMIENTOS ASOCIADOS</t>
  </si>
  <si>
    <t>ESTRATÉGICO</t>
  </si>
  <si>
    <t>AMBIENTALES</t>
  </si>
  <si>
    <t>RESPONSABLES DEL PROCESO</t>
  </si>
  <si>
    <t>COMUNICACIÓN INTERNA</t>
  </si>
  <si>
    <t>LEGALES Y REGLAMENTARIOS</t>
  </si>
  <si>
    <t>COMUNICACIÓN ENTRE LOS PROCESOS</t>
  </si>
  <si>
    <t>ACTIVOS DE SEGURIDAD DIGITAL DEL PROCESO</t>
  </si>
  <si>
    <t xml:space="preserve">TIPO RIESGO </t>
  </si>
  <si>
    <t>GERENCIAL</t>
  </si>
  <si>
    <t>OPERATIVO</t>
  </si>
  <si>
    <t>FINANCIERO</t>
  </si>
  <si>
    <t>CUMPLIMIENTO</t>
  </si>
  <si>
    <t>IMAGEN O REPUTACIÓN</t>
  </si>
  <si>
    <t>CORRUPCIÓN</t>
  </si>
  <si>
    <t>SEGURIDAD DIGITAL</t>
  </si>
  <si>
    <t>EVALUACIÓN RIESGO</t>
  </si>
  <si>
    <t>PROBABILIDAD</t>
  </si>
  <si>
    <t>IMPACTO</t>
  </si>
  <si>
    <t>CASI SEGURO</t>
  </si>
  <si>
    <t>INSIGNIFICANTE</t>
  </si>
  <si>
    <t>PROBABLE</t>
  </si>
  <si>
    <t>MENOR</t>
  </si>
  <si>
    <t>POSIBLE</t>
  </si>
  <si>
    <t>MODERADO</t>
  </si>
  <si>
    <t>IMPROBABLE</t>
  </si>
  <si>
    <t>MAYOR</t>
  </si>
  <si>
    <t>RARA VEZ</t>
  </si>
  <si>
    <t>CATASTROFICO</t>
  </si>
  <si>
    <t>ZONA RIESGO</t>
  </si>
  <si>
    <t>BAJO</t>
  </si>
  <si>
    <t>ALTO</t>
  </si>
  <si>
    <t>EXTREMO</t>
  </si>
  <si>
    <t>TIPO</t>
  </si>
  <si>
    <t>PREVENTIVO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</si>
  <si>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</si>
  <si>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</si>
  <si>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</si>
  <si>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</si>
  <si>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</si>
  <si>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</si>
  <si>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</si>
  <si>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</si>
  <si>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EVALUACIÓN DE LA EJECUCIÓN DEL CONTROL
( E )</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</si>
  <si>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</si>
  <si>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</si>
  <si>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</si>
  <si>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</si>
  <si>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</si>
  <si>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</si>
  <si>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</si>
  <si>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</si>
  <si>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</si>
  <si>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DIRECTAMENTE</t>
  </si>
  <si>
    <t>NO DISMINUYE</t>
  </si>
  <si>
    <t>INDIRECTAMENTE</t>
  </si>
  <si>
    <t>DESPLAZAMIENTO PROBABILIDAD E IMPACTO</t>
  </si>
  <si>
    <t>SOLIDEZ DESPLAZAMIENTO</t>
  </si>
  <si>
    <t>CONTROL PROBABILIDAD</t>
  </si>
  <si>
    <t>DESPLAZAMIENTO PROBABILIDAD</t>
  </si>
  <si>
    <t>SOLIDEZ IMPACTO</t>
  </si>
  <si>
    <t>CONTROL IMPACTO</t>
  </si>
  <si>
    <t>DESPLAZAMIENTO IMPACTO</t>
  </si>
  <si>
    <t>POSICIÓN</t>
  </si>
  <si>
    <t xml:space="preserve">POSIBLE </t>
  </si>
  <si>
    <t xml:space="preserve">TRATAMIENTO DEL RIESGO </t>
  </si>
  <si>
    <t xml:space="preserve">REDUCIR </t>
  </si>
  <si>
    <t>COMPARTIR</t>
  </si>
  <si>
    <t>EVITAR</t>
  </si>
  <si>
    <t>ACEPTAR</t>
  </si>
  <si>
    <t>TIPO DE CONTROL</t>
  </si>
  <si>
    <t>PERIODICIDAD DE SEGUIMIENTO</t>
  </si>
  <si>
    <t>MENSUAL</t>
  </si>
  <si>
    <t>CUATRIMESTRAL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</si>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</sst>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3">
    <font>
      <sz val="11"/>
      <color theme="1"/>
      <name val="Calibri"/>
      <family val="2"/>
      <scheme val="minor"/>
    </font>
    <font>
      <b/>
      <sz val="11"/>
      <color theme="1"/>
      <name val="Calibri"/>
      <family val="2"/>
      <scheme val="minor"/>
    </font>
    <font>
      <b/>
      <sz val="11"/>
      <name val="Calibri"/>
      <family val="2"/>
      <scheme val="minor"/>
    </font>
    <font>
      <b/>
      <sz val="11"/>
      <name val="Arial"/>
      <family val="2"/>
    </font>
    <font>
      <b/>
      <sz val="11"/>
      <color rgb="FF000000"/>
      <name val="Arial"/>
      <family val="2"/>
    </font>
    <font>
      <sz val="11"/>
      <name val="Arial"/>
      <family val="2"/>
    </font>
    <font>
      <sz val="11"/>
      <color rgb="FF000000"/>
      <name val="Arial"/>
      <family val="2"/>
    </font>
    <font>
      <sz val="11"/>
      <color theme="1"/>
      <name val="Calibri"/>
      <family val="2"/>
      <scheme val="minor"/>
    </font>
    <font>
      <sz val="8"/>
      <name val="Arial"/>
      <family val="2"/>
    </font>
    <font>
      <sz val="8"/>
      <color rgb="FF000000"/>
      <name val="Arial"/>
      <family val="2"/>
    </font>
    <font>
      <sz val="9"/>
      <color rgb="FF000000"/>
      <name val="Arial"/>
      <family val="2"/>
    </font>
    <font>
      <b/>
      <sz val="8"/>
      <name val="Arial"/>
      <family val="2"/>
    </font>
    <font>
      <sz val="8"/>
      <color theme="1"/>
      <name val="Calibri"/>
      <family val="2"/>
      <scheme val="minor"/>
    </font>
    <font>
      <b/>
      <sz val="8"/>
      <color theme="1"/>
      <name val="Calibri"/>
      <family val="2"/>
      <scheme val="minor"/>
    </font>
    <font>
      <sz val="8"/>
      <color theme="1"/>
      <name val="Arial"/>
      <family val="2"/>
    </font>
    <font>
      <b/>
      <sz val="14"/>
      <color theme="1"/>
      <name val="Calibri"/>
      <family val="2"/>
      <scheme val="minor"/>
    </font>
    <font>
      <sz val="14"/>
      <color theme="1"/>
      <name val="Calibri"/>
      <family val="2"/>
      <scheme val="minor"/>
    </font>
    <font>
      <b/>
      <sz val="14"/>
      <name val="Arial"/>
      <family val="2"/>
    </font>
    <font>
      <sz val="14"/>
      <name val="Arial"/>
      <family val="2"/>
    </font>
    <font>
      <sz val="12"/>
      <name val="Calibri"/>
      <family val="2"/>
      <scheme val="minor"/>
    </font>
    <font>
      <sz val="12"/>
      <name val="Calibri"/>
      <family val="2"/>
    </font>
    <font>
      <sz val="12"/>
      <name val="Arial"/>
      <family val="2"/>
    </font>
    <font>
      <sz val="12"/>
      <color rgb="FF000000"/>
      <name val="Arial"/>
      <family val="2"/>
    </font>
    <font>
      <b/>
      <sz val="12"/>
      <name val="Arial"/>
      <family val="2"/>
    </font>
    <font>
      <sz val="11"/>
      <color theme="1"/>
      <name val="Arial"/>
      <family val="2"/>
    </font>
    <font>
      <b/>
      <sz val="8"/>
      <color rgb="FF000000"/>
      <name val="Calibri"/>
      <family val="2"/>
      <scheme val="minor"/>
    </font>
    <font>
      <sz val="11"/>
      <color rgb="FF000000"/>
      <name val="Arial"/>
    </font>
    <font>
      <b/>
      <sz val="11"/>
      <color rgb="FF000000"/>
      <name val="Arial"/>
    </font>
    <font>
      <sz val="12"/>
      <name val="Arial"/>
    </font>
    <font>
      <sz val="11"/>
      <name val="Arial"/>
    </font>
    <font>
      <b/>
      <sz val="11"/>
      <name val="Arial"/>
    </font>
    <font>
      <sz val="14"/>
      <name val="Arial"/>
    </font>
    <font>
      <sz val="11"/>
      <color theme="1"/>
      <name val="Arial"/>
    </font>
  </fonts>
  <fills count="13">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9" tint="0.59999389629810485"/>
        <bgColor indexed="64"/>
      </patternFill>
    </fill>
    <fill>
      <patternFill patternType="solid">
        <fgColor rgb="FFD9D9D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indexed="64"/>
      </bottom>
      <diagonal/>
    </border>
    <border>
      <left style="medium">
        <color rgb="FF000000"/>
      </left>
      <right style="medium">
        <color rgb="FF000000"/>
      </right>
      <top style="medium">
        <color rgb="FF000000"/>
      </top>
      <bottom/>
      <diagonal/>
    </border>
  </borders>
  <cellStyleXfs count="2">
    <xf numFmtId="0" fontId="0" fillId="0" borderId="0"/>
    <xf numFmtId="9" fontId="7" fillId="0" borderId="0" applyFont="0" applyFill="0" applyBorder="0" applyAlignment="0" applyProtection="0"/>
  </cellStyleXfs>
  <cellXfs count="296">
    <xf numFmtId="0" fontId="0" fillId="0" borderId="0" xfId="0"/>
    <xf numFmtId="0" fontId="1" fillId="0" borderId="1" xfId="0" applyFont="1" applyBorder="1" applyAlignment="1">
      <alignment horizontal="center"/>
    </xf>
    <xf numFmtId="0" fontId="0" fillId="0" borderId="1" xfId="0" applyBorder="1" applyAlignment="1">
      <alignment horizontal="center"/>
    </xf>
    <xf numFmtId="0" fontId="0" fillId="0" borderId="0" xfId="0" applyAlignment="1">
      <alignment horizontal="center"/>
    </xf>
    <xf numFmtId="0" fontId="2" fillId="3" borderId="1" xfId="0" applyFont="1" applyFill="1" applyBorder="1"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wrapText="1"/>
    </xf>
    <xf numFmtId="0" fontId="0" fillId="0" borderId="0" xfId="0" applyAlignment="1">
      <alignment wrapText="1"/>
    </xf>
    <xf numFmtId="0" fontId="1" fillId="4" borderId="1" xfId="0" applyFont="1" applyFill="1" applyBorder="1" applyAlignment="1">
      <alignment horizontal="center"/>
    </xf>
    <xf numFmtId="0" fontId="5"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hidden="1"/>
    </xf>
    <xf numFmtId="0" fontId="3" fillId="5" borderId="1" xfId="0" applyFont="1" applyFill="1" applyBorder="1" applyAlignment="1" applyProtection="1">
      <alignment horizontal="center" vertical="center" wrapText="1"/>
      <protection hidden="1"/>
    </xf>
    <xf numFmtId="0" fontId="3" fillId="8" borderId="1" xfId="0" applyFont="1" applyFill="1" applyBorder="1" applyAlignment="1" applyProtection="1">
      <alignment horizontal="center" vertical="center" wrapText="1"/>
      <protection hidden="1"/>
    </xf>
    <xf numFmtId="0" fontId="3" fillId="9" borderId="1" xfId="0" applyFont="1" applyFill="1" applyBorder="1" applyAlignment="1" applyProtection="1">
      <alignment horizontal="center" vertical="center" wrapText="1"/>
      <protection hidden="1"/>
    </xf>
    <xf numFmtId="0" fontId="4" fillId="0" borderId="1" xfId="0" applyFont="1" applyBorder="1" applyAlignment="1">
      <alignment vertical="center" wrapText="1"/>
    </xf>
    <xf numFmtId="0" fontId="0" fillId="0" borderId="0" xfId="0" applyAlignment="1">
      <alignment horizontal="left"/>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0" xfId="0" applyFont="1" applyAlignment="1">
      <alignment vertical="center" wrapText="1"/>
    </xf>
    <xf numFmtId="0" fontId="4" fillId="6" borderId="1" xfId="0" applyFont="1" applyFill="1" applyBorder="1" applyAlignment="1">
      <alignment horizontal="center" vertical="center" wrapText="1"/>
    </xf>
    <xf numFmtId="0" fontId="10" fillId="0" borderId="1" xfId="0" applyFont="1" applyBorder="1" applyAlignment="1">
      <alignment vertical="center" wrapText="1"/>
    </xf>
    <xf numFmtId="9" fontId="5" fillId="0" borderId="0" xfId="1" applyFont="1" applyFill="1" applyBorder="1" applyAlignment="1" applyProtection="1">
      <alignment horizontal="center" vertical="center" wrapText="1"/>
      <protection locked="0"/>
    </xf>
    <xf numFmtId="9" fontId="5" fillId="0" borderId="0" xfId="1" applyFont="1" applyFill="1" applyAlignment="1" applyProtection="1">
      <alignment horizontal="center" vertical="center" wrapText="1"/>
      <protection locked="0"/>
    </xf>
    <xf numFmtId="9" fontId="3" fillId="0" borderId="0" xfId="1" applyFont="1" applyFill="1" applyBorder="1" applyAlignment="1" applyProtection="1">
      <alignment horizontal="center" vertical="center" wrapText="1"/>
      <protection locked="0"/>
    </xf>
    <xf numFmtId="9" fontId="3" fillId="0" borderId="0" xfId="1" applyFont="1" applyFill="1" applyAlignment="1" applyProtection="1">
      <alignment horizontal="center" vertical="center" wrapText="1"/>
      <protection locked="0"/>
    </xf>
    <xf numFmtId="0" fontId="12" fillId="0" borderId="0" xfId="0" applyFont="1"/>
    <xf numFmtId="0" fontId="11" fillId="0" borderId="1" xfId="0" applyFont="1" applyBorder="1" applyAlignment="1" applyProtection="1">
      <alignment vertical="center" wrapText="1"/>
      <protection hidden="1"/>
    </xf>
    <xf numFmtId="0" fontId="0" fillId="0" borderId="1" xfId="0" applyBorder="1" applyAlignment="1">
      <alignment wrapText="1"/>
    </xf>
    <xf numFmtId="0" fontId="12" fillId="0" borderId="1" xfId="0" applyFont="1" applyBorder="1" applyAlignment="1">
      <alignment vertical="top" wrapText="1"/>
    </xf>
    <xf numFmtId="164" fontId="5" fillId="0" borderId="0" xfId="0" applyNumberFormat="1" applyFont="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1" fillId="0" borderId="0" xfId="0" applyFont="1"/>
    <xf numFmtId="9" fontId="0" fillId="0" borderId="0" xfId="0" applyNumberFormat="1"/>
    <xf numFmtId="0" fontId="16" fillId="0" borderId="0" xfId="0" applyFont="1" applyAlignment="1">
      <alignment vertical="center"/>
    </xf>
    <xf numFmtId="0" fontId="1" fillId="0" borderId="0" xfId="0" applyFont="1" applyAlignment="1">
      <alignment horizontal="center"/>
    </xf>
    <xf numFmtId="9" fontId="0" fillId="0" borderId="0" xfId="0" applyNumberFormat="1" applyAlignment="1">
      <alignment horizontal="center"/>
    </xf>
    <xf numFmtId="0" fontId="1" fillId="0" borderId="0" xfId="0" applyFont="1" applyAlignment="1">
      <alignment horizontal="left"/>
    </xf>
    <xf numFmtId="0" fontId="18" fillId="0" borderId="0" xfId="0" applyFont="1" applyAlignment="1" applyProtection="1">
      <alignment horizontal="center" vertical="center" wrapText="1"/>
      <protection locked="0"/>
    </xf>
    <xf numFmtId="0" fontId="14" fillId="0" borderId="1" xfId="0" applyFont="1" applyBorder="1" applyAlignment="1">
      <alignment horizontal="left" vertical="center"/>
    </xf>
    <xf numFmtId="0" fontId="8" fillId="0" borderId="1" xfId="0" applyFont="1" applyBorder="1" applyAlignment="1" applyProtection="1">
      <alignment horizontal="left" vertical="center" wrapText="1"/>
      <protection locked="0"/>
    </xf>
    <xf numFmtId="9" fontId="0" fillId="0" borderId="0" xfId="0" applyNumberFormat="1" applyAlignment="1">
      <alignment horizontal="left"/>
    </xf>
    <xf numFmtId="9" fontId="3" fillId="0" borderId="0" xfId="1" applyFont="1" applyAlignment="1" applyProtection="1">
      <alignment horizontal="center" vertical="center" wrapText="1"/>
      <protection locked="0"/>
    </xf>
    <xf numFmtId="0" fontId="3" fillId="0" borderId="0" xfId="0" applyFont="1" applyAlignment="1" applyProtection="1">
      <alignment vertical="center" wrapText="1"/>
      <protection locked="0"/>
    </xf>
    <xf numFmtId="9" fontId="3" fillId="0" borderId="0" xfId="1" applyFont="1" applyBorder="1" applyAlignment="1" applyProtection="1">
      <alignment vertical="center" wrapText="1"/>
      <protection locked="0"/>
    </xf>
    <xf numFmtId="9" fontId="3" fillId="0" borderId="0" xfId="1"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wrapText="1"/>
      <protection locked="0"/>
    </xf>
    <xf numFmtId="9" fontId="3" fillId="10" borderId="8" xfId="1"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17" fillId="5" borderId="10" xfId="0"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textRotation="90"/>
      <protection locked="0"/>
    </xf>
    <xf numFmtId="9" fontId="3" fillId="7" borderId="2" xfId="1" applyFont="1" applyFill="1" applyBorder="1" applyAlignment="1" applyProtection="1">
      <alignment horizontal="center" vertical="center" textRotation="90"/>
      <protection locked="0"/>
    </xf>
    <xf numFmtId="0" fontId="3" fillId="7" borderId="2" xfId="0" applyFont="1" applyFill="1" applyBorder="1" applyAlignment="1" applyProtection="1">
      <alignment horizontal="center" vertical="center" wrapText="1"/>
      <protection locked="0"/>
    </xf>
    <xf numFmtId="0" fontId="3" fillId="8" borderId="2" xfId="0" applyFont="1" applyFill="1" applyBorder="1" applyAlignment="1" applyProtection="1">
      <alignment horizontal="center" vertical="center" wrapText="1"/>
      <protection locked="0"/>
    </xf>
    <xf numFmtId="164" fontId="3" fillId="8" borderId="2" xfId="0" applyNumberFormat="1" applyFont="1" applyFill="1" applyBorder="1" applyAlignment="1" applyProtection="1">
      <alignment horizontal="center" vertical="center" wrapText="1"/>
      <protection locked="0"/>
    </xf>
    <xf numFmtId="0" fontId="3" fillId="9" borderId="2" xfId="0" applyFont="1" applyFill="1" applyBorder="1" applyAlignment="1" applyProtection="1">
      <alignment horizontal="center" vertical="center" wrapText="1"/>
      <protection locked="0"/>
    </xf>
    <xf numFmtId="9" fontId="3" fillId="9" borderId="2" xfId="1" applyFont="1" applyFill="1" applyBorder="1" applyAlignment="1" applyProtection="1">
      <alignment horizontal="center" vertical="center" wrapText="1"/>
      <protection locked="0"/>
    </xf>
    <xf numFmtId="0" fontId="5" fillId="0" borderId="0" xfId="0" applyFont="1" applyAlignment="1">
      <alignment horizontal="center" vertical="center" wrapText="1"/>
    </xf>
    <xf numFmtId="0" fontId="21" fillId="0" borderId="0" xfId="0" applyFont="1" applyAlignment="1" applyProtection="1">
      <alignment vertical="center" wrapText="1"/>
      <protection locked="0"/>
    </xf>
    <xf numFmtId="0" fontId="5" fillId="0" borderId="15" xfId="0" applyFont="1" applyBorder="1" applyAlignment="1">
      <alignment horizontal="center" vertical="center" wrapText="1"/>
    </xf>
    <xf numFmtId="9" fontId="3" fillId="0" borderId="15" xfId="1" applyFont="1" applyFill="1" applyBorder="1" applyAlignment="1" applyProtection="1">
      <alignment horizontal="center" vertical="center" wrapText="1"/>
      <protection locked="0"/>
    </xf>
    <xf numFmtId="9" fontId="3" fillId="0" borderId="15" xfId="1"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20" fillId="0" borderId="16" xfId="0" applyFont="1" applyBorder="1" applyAlignment="1">
      <alignment vertical="center" wrapText="1"/>
    </xf>
    <xf numFmtId="0" fontId="20" fillId="0" borderId="18" xfId="0" applyFont="1" applyBorder="1" applyAlignment="1">
      <alignment vertical="center" wrapText="1"/>
    </xf>
    <xf numFmtId="9" fontId="3" fillId="0" borderId="16" xfId="1" applyFont="1" applyFill="1" applyBorder="1" applyAlignment="1" applyProtection="1">
      <alignment vertical="center" wrapText="1"/>
    </xf>
    <xf numFmtId="0" fontId="5" fillId="0" borderId="16" xfId="0" applyFont="1" applyBorder="1" applyAlignment="1" applyProtection="1">
      <alignment vertical="center" wrapText="1"/>
      <protection locked="0"/>
    </xf>
    <xf numFmtId="0" fontId="5" fillId="0" borderId="16" xfId="0" applyFont="1" applyBorder="1" applyAlignment="1">
      <alignment vertical="center" wrapText="1"/>
    </xf>
    <xf numFmtId="0" fontId="5" fillId="0" borderId="1" xfId="0" applyFont="1" applyBorder="1" applyAlignment="1" applyProtection="1">
      <alignment vertical="center" wrapText="1"/>
      <protection locked="0"/>
    </xf>
    <xf numFmtId="0" fontId="5" fillId="0" borderId="15" xfId="0" applyFont="1" applyBorder="1" applyAlignment="1" applyProtection="1">
      <alignment vertical="center" wrapText="1"/>
      <protection locked="0"/>
    </xf>
    <xf numFmtId="0" fontId="5" fillId="0" borderId="25" xfId="0" applyFont="1" applyBorder="1" applyAlignment="1" applyProtection="1">
      <alignment wrapText="1"/>
      <protection locked="0"/>
    </xf>
    <xf numFmtId="0" fontId="5" fillId="0" borderId="25" xfId="0" applyFont="1" applyBorder="1" applyAlignment="1" applyProtection="1">
      <alignment vertical="center" wrapText="1"/>
      <protection locked="0"/>
    </xf>
    <xf numFmtId="0" fontId="5" fillId="0" borderId="16" xfId="0" applyFont="1" applyBorder="1" applyAlignment="1" applyProtection="1">
      <alignment horizontal="center" vertical="center" wrapText="1"/>
      <protection locked="0"/>
    </xf>
    <xf numFmtId="9" fontId="5" fillId="0" borderId="16" xfId="0" applyNumberFormat="1" applyFont="1" applyBorder="1" applyAlignment="1" applyProtection="1">
      <alignment horizontal="center" vertical="center" wrapText="1"/>
      <protection locked="0"/>
    </xf>
    <xf numFmtId="9" fontId="5" fillId="0" borderId="16" xfId="1" applyFont="1" applyFill="1" applyBorder="1" applyAlignment="1" applyProtection="1">
      <alignment horizontal="center" vertical="center" wrapText="1"/>
      <protection locked="0"/>
    </xf>
    <xf numFmtId="9" fontId="5" fillId="0" borderId="16" xfId="1" applyFont="1" applyFill="1" applyBorder="1" applyAlignment="1" applyProtection="1">
      <alignment vertical="center" wrapText="1"/>
    </xf>
    <xf numFmtId="0" fontId="18" fillId="0" borderId="16" xfId="0" applyFont="1" applyBorder="1" applyAlignment="1">
      <alignment vertical="center" wrapText="1"/>
    </xf>
    <xf numFmtId="0" fontId="6" fillId="0" borderId="25" xfId="0" applyFont="1" applyBorder="1" applyAlignment="1">
      <alignment vertical="center" wrapText="1"/>
    </xf>
    <xf numFmtId="0" fontId="25" fillId="0" borderId="1" xfId="0" applyFont="1" applyBorder="1" applyAlignment="1">
      <alignment vertical="top" wrapText="1"/>
    </xf>
    <xf numFmtId="0" fontId="20" fillId="0" borderId="1" xfId="0" applyFont="1" applyBorder="1" applyAlignment="1">
      <alignment vertical="center" wrapText="1"/>
    </xf>
    <xf numFmtId="0" fontId="5" fillId="0" borderId="1" xfId="0" applyFont="1" applyBorder="1" applyAlignment="1">
      <alignment vertical="center" wrapText="1"/>
    </xf>
    <xf numFmtId="9" fontId="3" fillId="0" borderId="1" xfId="1" applyFont="1" applyFill="1" applyBorder="1" applyAlignment="1" applyProtection="1">
      <alignment vertical="center" wrapText="1"/>
    </xf>
    <xf numFmtId="0" fontId="5" fillId="11" borderId="15" xfId="0" applyFont="1" applyFill="1" applyBorder="1" applyAlignment="1" applyProtection="1">
      <alignment horizontal="center" vertical="center" wrapText="1"/>
      <protection locked="0"/>
    </xf>
    <xf numFmtId="0" fontId="5" fillId="11" borderId="15" xfId="0" applyFont="1" applyFill="1" applyBorder="1" applyAlignment="1">
      <alignment horizontal="center" vertical="center" wrapText="1"/>
    </xf>
    <xf numFmtId="9" fontId="3" fillId="11" borderId="15" xfId="1" applyFont="1" applyFill="1" applyBorder="1" applyAlignment="1" applyProtection="1">
      <alignment horizontal="center" vertical="center" wrapText="1"/>
      <protection locked="0"/>
    </xf>
    <xf numFmtId="0" fontId="20" fillId="11" borderId="17" xfId="0" applyFont="1" applyFill="1" applyBorder="1" applyAlignment="1">
      <alignment vertical="center" wrapText="1"/>
    </xf>
    <xf numFmtId="0" fontId="5" fillId="11" borderId="17" xfId="0" applyFont="1" applyFill="1" applyBorder="1" applyAlignment="1">
      <alignment vertical="center" wrapText="1"/>
    </xf>
    <xf numFmtId="0" fontId="5" fillId="11" borderId="17" xfId="0" applyFont="1" applyFill="1" applyBorder="1" applyAlignment="1" applyProtection="1">
      <alignment vertical="center" wrapText="1"/>
      <protection locked="0"/>
    </xf>
    <xf numFmtId="0" fontId="5" fillId="11" borderId="18" xfId="0" applyFont="1" applyFill="1" applyBorder="1" applyAlignment="1" applyProtection="1">
      <alignment horizontal="center" vertical="center" wrapText="1"/>
      <protection locked="0"/>
    </xf>
    <xf numFmtId="0" fontId="19" fillId="11" borderId="1" xfId="0" applyFont="1" applyFill="1" applyBorder="1" applyAlignment="1">
      <alignment vertical="center" wrapText="1"/>
    </xf>
    <xf numFmtId="0" fontId="5" fillId="11" borderId="1" xfId="0" applyFont="1" applyFill="1" applyBorder="1" applyAlignment="1" applyProtection="1">
      <alignment vertical="center" wrapText="1"/>
      <protection locked="0"/>
    </xf>
    <xf numFmtId="164" fontId="5" fillId="11" borderId="1" xfId="0" applyNumberFormat="1" applyFont="1" applyFill="1" applyBorder="1" applyAlignment="1" applyProtection="1">
      <alignment vertical="center" wrapText="1"/>
      <protection locked="0"/>
    </xf>
    <xf numFmtId="0" fontId="5" fillId="11" borderId="22" xfId="0" applyFont="1" applyFill="1" applyBorder="1" applyAlignment="1" applyProtection="1">
      <alignment vertical="center" wrapText="1"/>
      <protection locked="0"/>
    </xf>
    <xf numFmtId="0" fontId="5" fillId="11" borderId="16" xfId="0" applyFont="1" applyFill="1" applyBorder="1" applyAlignment="1" applyProtection="1">
      <alignment vertical="center" wrapText="1"/>
      <protection locked="0"/>
    </xf>
    <xf numFmtId="9" fontId="5" fillId="11" borderId="16" xfId="1" applyFont="1" applyFill="1" applyBorder="1" applyAlignment="1" applyProtection="1">
      <alignment vertical="center" wrapText="1"/>
      <protection locked="0"/>
    </xf>
    <xf numFmtId="9" fontId="5" fillId="11" borderId="17" xfId="1" applyFont="1" applyFill="1" applyBorder="1" applyAlignment="1" applyProtection="1">
      <alignment vertical="center" wrapText="1"/>
      <protection locked="0"/>
    </xf>
    <xf numFmtId="0" fontId="5" fillId="11" borderId="0" xfId="0" applyFont="1" applyFill="1" applyAlignment="1" applyProtection="1">
      <alignment horizontal="center" vertical="center" wrapText="1"/>
      <protection locked="0"/>
    </xf>
    <xf numFmtId="0" fontId="20" fillId="11" borderId="18" xfId="0" applyFont="1" applyFill="1" applyBorder="1" applyAlignment="1">
      <alignment vertical="center" wrapText="1"/>
    </xf>
    <xf numFmtId="0" fontId="5" fillId="11" borderId="23" xfId="0" applyFont="1" applyFill="1" applyBorder="1" applyAlignment="1" applyProtection="1">
      <alignment vertical="center" wrapText="1"/>
      <protection locked="0"/>
    </xf>
    <xf numFmtId="0" fontId="5" fillId="11" borderId="18" xfId="0" applyFont="1" applyFill="1" applyBorder="1" applyAlignment="1">
      <alignment vertical="center" wrapText="1"/>
    </xf>
    <xf numFmtId="0" fontId="5" fillId="11" borderId="24" xfId="0" applyFont="1" applyFill="1" applyBorder="1" applyAlignment="1" applyProtection="1">
      <alignment vertical="center" wrapText="1"/>
      <protection locked="0"/>
    </xf>
    <xf numFmtId="0" fontId="5" fillId="11" borderId="18" xfId="0" applyFont="1" applyFill="1" applyBorder="1" applyAlignment="1" applyProtection="1">
      <alignment vertical="center" wrapText="1"/>
      <protection locked="0"/>
    </xf>
    <xf numFmtId="9" fontId="5" fillId="11" borderId="18" xfId="1" applyFont="1" applyFill="1" applyBorder="1" applyAlignment="1" applyProtection="1">
      <alignment vertical="center" wrapText="1"/>
      <protection locked="0"/>
    </xf>
    <xf numFmtId="0" fontId="5" fillId="11" borderId="15" xfId="0" applyFont="1" applyFill="1" applyBorder="1" applyAlignment="1" applyProtection="1">
      <alignment vertical="center" wrapText="1"/>
      <protection locked="0"/>
    </xf>
    <xf numFmtId="0" fontId="19" fillId="11" borderId="15" xfId="0" applyFont="1" applyFill="1" applyBorder="1" applyAlignment="1">
      <alignment horizontal="left" vertical="center" wrapText="1"/>
    </xf>
    <xf numFmtId="0" fontId="22" fillId="11" borderId="15" xfId="0" applyFont="1" applyFill="1" applyBorder="1" applyAlignment="1" applyProtection="1">
      <alignment vertical="center" wrapText="1"/>
      <protection locked="0"/>
    </xf>
    <xf numFmtId="0" fontId="6" fillId="11" borderId="15" xfId="0" applyFont="1" applyFill="1" applyBorder="1" applyAlignment="1" applyProtection="1">
      <alignment horizontal="center" vertical="center" wrapText="1"/>
      <protection locked="0"/>
    </xf>
    <xf numFmtId="0" fontId="3" fillId="11" borderId="15" xfId="0" applyFont="1" applyFill="1" applyBorder="1" applyAlignment="1">
      <alignment horizontal="center" vertical="center" wrapText="1"/>
    </xf>
    <xf numFmtId="9" fontId="3" fillId="11" borderId="15" xfId="1" applyFont="1" applyFill="1" applyBorder="1" applyAlignment="1" applyProtection="1">
      <alignment horizontal="center" vertical="center" wrapText="1"/>
    </xf>
    <xf numFmtId="0" fontId="18" fillId="11" borderId="15" xfId="0" applyFont="1" applyFill="1" applyBorder="1" applyAlignment="1">
      <alignment horizontal="center" vertical="center" wrapText="1"/>
    </xf>
    <xf numFmtId="9" fontId="5" fillId="11" borderId="15" xfId="1" applyFont="1" applyFill="1" applyBorder="1" applyAlignment="1" applyProtection="1">
      <alignment horizontal="center" vertical="center" wrapText="1"/>
    </xf>
    <xf numFmtId="164" fontId="5" fillId="11" borderId="15" xfId="0" applyNumberFormat="1" applyFont="1" applyFill="1" applyBorder="1" applyAlignment="1" applyProtection="1">
      <alignment horizontal="center" vertical="center" wrapText="1"/>
      <protection locked="0"/>
    </xf>
    <xf numFmtId="0" fontId="5" fillId="11" borderId="15" xfId="0" applyFont="1" applyFill="1" applyBorder="1" applyAlignment="1" applyProtection="1">
      <alignment horizontal="left" vertical="top" wrapText="1"/>
      <protection locked="0"/>
    </xf>
    <xf numFmtId="0" fontId="24" fillId="11" borderId="0" xfId="0" applyFont="1" applyFill="1" applyAlignment="1">
      <alignment vertical="top" wrapText="1"/>
    </xf>
    <xf numFmtId="9" fontId="5" fillId="11" borderId="15" xfId="1" applyFont="1" applyFill="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9" fontId="5" fillId="0" borderId="26" xfId="1" applyFont="1" applyBorder="1" applyAlignment="1" applyProtection="1">
      <alignment horizontal="center" vertical="center" wrapText="1"/>
      <protection locked="0"/>
    </xf>
    <xf numFmtId="0" fontId="26" fillId="0" borderId="15" xfId="0" applyFont="1" applyBorder="1" applyAlignment="1" applyProtection="1">
      <alignment horizontal="left" vertical="top" wrapText="1"/>
      <protection locked="0"/>
    </xf>
    <xf numFmtId="0" fontId="6" fillId="0" borderId="15" xfId="0" applyFont="1" applyBorder="1" applyAlignment="1">
      <alignment horizontal="center" vertical="center" wrapText="1"/>
    </xf>
    <xf numFmtId="0" fontId="26" fillId="0" borderId="15" xfId="0" applyFont="1" applyBorder="1" applyAlignment="1" applyProtection="1">
      <alignment horizontal="center" vertical="center" wrapText="1"/>
      <protection locked="0"/>
    </xf>
    <xf numFmtId="0" fontId="29" fillId="0" borderId="15" xfId="0" applyFont="1" applyBorder="1" applyAlignment="1" applyProtection="1">
      <alignment horizontal="center" vertical="center" wrapText="1"/>
      <protection locked="0"/>
    </xf>
    <xf numFmtId="9" fontId="30" fillId="0" borderId="15" xfId="1" applyFont="1" applyBorder="1" applyAlignment="1" applyProtection="1">
      <alignment horizontal="center" vertical="center" wrapText="1"/>
      <protection locked="0"/>
    </xf>
    <xf numFmtId="0" fontId="29" fillId="0" borderId="15" xfId="0" applyFont="1" applyBorder="1" applyAlignment="1">
      <alignment horizontal="center" vertical="center" wrapText="1"/>
    </xf>
    <xf numFmtId="9" fontId="30" fillId="0" borderId="15" xfId="1" applyFont="1" applyFill="1" applyBorder="1" applyAlignment="1" applyProtection="1">
      <alignment horizontal="center" vertical="center" wrapText="1"/>
      <protection locked="0"/>
    </xf>
    <xf numFmtId="0" fontId="29" fillId="0" borderId="16" xfId="0" applyFont="1" applyBorder="1" applyAlignment="1">
      <alignment horizontal="center" vertical="center" wrapText="1"/>
    </xf>
    <xf numFmtId="0" fontId="30" fillId="0" borderId="16" xfId="0" applyFont="1" applyBorder="1" applyAlignment="1">
      <alignment horizontal="center" vertical="center" wrapText="1"/>
    </xf>
    <xf numFmtId="9" fontId="30" fillId="0" borderId="16" xfId="1" applyFont="1" applyFill="1" applyBorder="1" applyAlignment="1" applyProtection="1">
      <alignment horizontal="center" vertical="center" wrapText="1"/>
    </xf>
    <xf numFmtId="0" fontId="31" fillId="0" borderId="16" xfId="0" applyFont="1" applyBorder="1" applyAlignment="1">
      <alignment horizontal="center" vertical="center" wrapText="1"/>
    </xf>
    <xf numFmtId="0" fontId="28" fillId="0" borderId="16" xfId="0" applyFont="1" applyBorder="1" applyAlignment="1">
      <alignment horizontal="center" vertical="center" wrapText="1"/>
    </xf>
    <xf numFmtId="0" fontId="23" fillId="5" borderId="2" xfId="0" applyFont="1" applyFill="1" applyBorder="1" applyAlignment="1" applyProtection="1">
      <alignment horizontal="center" vertical="center" wrapText="1"/>
      <protection locked="0"/>
    </xf>
    <xf numFmtId="9" fontId="3" fillId="11" borderId="17" xfId="1" applyFont="1" applyFill="1" applyBorder="1" applyAlignment="1" applyProtection="1">
      <alignment horizontal="center" vertical="center" wrapText="1"/>
    </xf>
    <xf numFmtId="9" fontId="3" fillId="11" borderId="18" xfId="1" applyFont="1" applyFill="1" applyBorder="1" applyAlignment="1" applyProtection="1">
      <alignment horizontal="center" vertical="center" wrapText="1"/>
    </xf>
    <xf numFmtId="0" fontId="5" fillId="11" borderId="17" xfId="0" applyFont="1" applyFill="1" applyBorder="1" applyAlignment="1">
      <alignment horizontal="center" vertical="center" wrapText="1"/>
    </xf>
    <xf numFmtId="0" fontId="5" fillId="0" borderId="1" xfId="0" applyFont="1" applyBorder="1" applyAlignment="1">
      <alignment horizontal="center" vertical="center" wrapText="1"/>
    </xf>
    <xf numFmtId="9" fontId="3" fillId="0" borderId="16" xfId="1" applyFont="1" applyFill="1" applyBorder="1" applyAlignment="1" applyProtection="1">
      <alignment horizontal="center" vertical="center" wrapText="1"/>
    </xf>
    <xf numFmtId="0" fontId="5" fillId="11" borderId="16" xfId="0" applyFont="1" applyFill="1" applyBorder="1" applyAlignment="1">
      <alignment horizontal="center" vertical="center" wrapText="1"/>
    </xf>
    <xf numFmtId="0" fontId="5" fillId="0" borderId="16" xfId="0" applyFont="1" applyBorder="1" applyAlignment="1">
      <alignment horizontal="center" vertical="center" wrapText="1"/>
    </xf>
    <xf numFmtId="0" fontId="20" fillId="0" borderId="15" xfId="0" applyFont="1" applyBorder="1" applyAlignment="1">
      <alignment vertical="center" wrapText="1"/>
    </xf>
    <xf numFmtId="0" fontId="5" fillId="0" borderId="6" xfId="0" applyFont="1" applyBorder="1" applyAlignment="1" applyProtection="1">
      <alignment vertical="center" wrapText="1"/>
      <protection locked="0"/>
    </xf>
    <xf numFmtId="9" fontId="5" fillId="0" borderId="15" xfId="1" applyFont="1" applyFill="1" applyBorder="1" applyAlignment="1" applyProtection="1">
      <alignment vertical="center" wrapText="1"/>
      <protection locked="0"/>
    </xf>
    <xf numFmtId="9" fontId="5" fillId="0" borderId="25" xfId="1" applyFont="1" applyFill="1" applyBorder="1" applyAlignment="1" applyProtection="1">
      <alignment horizontal="center" vertical="center" wrapText="1"/>
      <protection locked="0"/>
    </xf>
    <xf numFmtId="9" fontId="3" fillId="0" borderId="1" xfId="1" applyFont="1" applyFill="1" applyBorder="1" applyAlignment="1" applyProtection="1">
      <alignment horizontal="center" vertical="center" wrapText="1"/>
    </xf>
    <xf numFmtId="0" fontId="3" fillId="5" borderId="15" xfId="0" applyFont="1" applyFill="1" applyBorder="1" applyAlignment="1" applyProtection="1">
      <alignment horizontal="center" vertical="center" wrapText="1"/>
      <protection locked="0"/>
    </xf>
    <xf numFmtId="0" fontId="29" fillId="0" borderId="17" xfId="0" applyFont="1" applyBorder="1" applyAlignment="1" applyProtection="1">
      <alignment horizontal="center" vertical="center" wrapText="1"/>
      <protection locked="0"/>
    </xf>
    <xf numFmtId="0" fontId="20" fillId="0" borderId="15" xfId="0" applyFont="1" applyBorder="1" applyAlignment="1">
      <alignment horizontal="center" vertical="center" wrapText="1"/>
    </xf>
    <xf numFmtId="0" fontId="19" fillId="0" borderId="15" xfId="0" applyFont="1" applyBorder="1" applyAlignment="1">
      <alignment horizontal="center" vertical="center" wrapText="1"/>
    </xf>
    <xf numFmtId="0" fontId="5" fillId="0" borderId="22" xfId="0" applyFont="1" applyBorder="1" applyAlignment="1" applyProtection="1">
      <alignment horizontal="center" vertical="center" wrapText="1"/>
      <protection locked="0"/>
    </xf>
    <xf numFmtId="164" fontId="5" fillId="0" borderId="16"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164" fontId="5" fillId="0" borderId="1" xfId="0" applyNumberFormat="1" applyFont="1" applyBorder="1" applyAlignment="1" applyProtection="1">
      <alignment horizontal="center" vertical="center" wrapText="1"/>
      <protection locked="0"/>
    </xf>
    <xf numFmtId="0" fontId="5" fillId="11" borderId="16" xfId="0" applyFont="1" applyFill="1" applyBorder="1" applyAlignment="1" applyProtection="1">
      <alignment horizontal="center" vertical="center" wrapText="1"/>
      <protection locked="0"/>
    </xf>
    <xf numFmtId="0" fontId="5" fillId="11" borderId="17" xfId="0" applyFont="1" applyFill="1" applyBorder="1" applyAlignment="1" applyProtection="1">
      <alignment horizontal="center" vertical="center" wrapText="1"/>
      <protection locked="0"/>
    </xf>
    <xf numFmtId="0" fontId="26" fillId="0" borderId="15" xfId="0" applyFont="1" applyBorder="1" applyAlignment="1">
      <alignment horizontal="center" vertical="center" wrapText="1"/>
    </xf>
    <xf numFmtId="0" fontId="32" fillId="0" borderId="30" xfId="0" applyFont="1" applyBorder="1" applyAlignment="1">
      <alignment horizontal="center" vertical="center" wrapText="1"/>
    </xf>
    <xf numFmtId="0" fontId="26" fillId="0" borderId="15" xfId="0" applyFont="1" applyBorder="1" applyAlignment="1">
      <alignment vertical="center" wrapText="1"/>
    </xf>
    <xf numFmtId="0" fontId="32" fillId="0" borderId="15" xfId="0" applyFont="1" applyBorder="1" applyAlignment="1">
      <alignment vertical="center" wrapText="1"/>
    </xf>
    <xf numFmtId="0" fontId="29" fillId="0" borderId="1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1" xfId="0" applyFont="1" applyBorder="1" applyAlignment="1">
      <alignment vertical="center" wrapText="1"/>
    </xf>
    <xf numFmtId="0" fontId="32" fillId="0" borderId="15" xfId="0" applyFont="1" applyBorder="1" applyAlignment="1">
      <alignment horizontal="center" vertical="center" wrapText="1"/>
    </xf>
    <xf numFmtId="0" fontId="6" fillId="12" borderId="16" xfId="0" applyFont="1" applyFill="1" applyBorder="1" applyAlignment="1" applyProtection="1">
      <alignment horizontal="center" vertical="center" wrapText="1"/>
      <protection locked="0"/>
    </xf>
    <xf numFmtId="0" fontId="6" fillId="12" borderId="17" xfId="0" applyFont="1" applyFill="1" applyBorder="1" applyAlignment="1" applyProtection="1">
      <alignment horizontal="center" vertical="center" wrapText="1"/>
      <protection locked="0"/>
    </xf>
    <xf numFmtId="0" fontId="6" fillId="12" borderId="18" xfId="0" applyFont="1" applyFill="1" applyBorder="1" applyAlignment="1" applyProtection="1">
      <alignment horizontal="center" vertical="center" wrapText="1"/>
      <protection locked="0"/>
    </xf>
    <xf numFmtId="0" fontId="26" fillId="12" borderId="16" xfId="0" applyFont="1" applyFill="1" applyBorder="1" applyAlignment="1" applyProtection="1">
      <alignment horizontal="center" vertical="center" wrapText="1"/>
      <protection locked="0"/>
    </xf>
    <xf numFmtId="0" fontId="5" fillId="12" borderId="17" xfId="0" applyFont="1" applyFill="1" applyBorder="1" applyAlignment="1" applyProtection="1">
      <alignment horizontal="center" vertical="center" wrapText="1"/>
      <protection locked="0"/>
    </xf>
    <xf numFmtId="0" fontId="5" fillId="12" borderId="18" xfId="0" applyFont="1" applyFill="1" applyBorder="1" applyAlignment="1" applyProtection="1">
      <alignment horizontal="center" vertical="center" wrapText="1"/>
      <protection locked="0"/>
    </xf>
    <xf numFmtId="9" fontId="5" fillId="12" borderId="19" xfId="1" applyFont="1" applyFill="1" applyBorder="1" applyAlignment="1" applyProtection="1">
      <alignment horizontal="center" vertical="center" wrapText="1"/>
      <protection locked="0"/>
    </xf>
    <xf numFmtId="9" fontId="5" fillId="12" borderId="20" xfId="1" applyFont="1" applyFill="1" applyBorder="1" applyAlignment="1" applyProtection="1">
      <alignment horizontal="center" vertical="center" wrapText="1"/>
      <protection locked="0"/>
    </xf>
    <xf numFmtId="9" fontId="5" fillId="12" borderId="21" xfId="1" applyFont="1" applyFill="1" applyBorder="1" applyAlignment="1" applyProtection="1">
      <alignment horizontal="center" vertical="center" wrapText="1"/>
      <protection locked="0"/>
    </xf>
    <xf numFmtId="9" fontId="5" fillId="12" borderId="16" xfId="0" applyNumberFormat="1" applyFont="1" applyFill="1" applyBorder="1" applyAlignment="1" applyProtection="1">
      <alignment horizontal="center" vertical="center" wrapText="1"/>
      <protection locked="0"/>
    </xf>
    <xf numFmtId="0" fontId="5" fillId="12" borderId="16" xfId="0" applyFont="1" applyFill="1" applyBorder="1" applyAlignment="1" applyProtection="1">
      <alignment horizontal="center" vertical="center" wrapText="1"/>
      <protection locked="0"/>
    </xf>
    <xf numFmtId="9" fontId="3" fillId="11" borderId="19" xfId="1" applyFont="1" applyFill="1" applyBorder="1" applyAlignment="1" applyProtection="1">
      <alignment horizontal="center" vertical="center" wrapText="1"/>
    </xf>
    <xf numFmtId="9" fontId="3" fillId="11" borderId="20" xfId="1" applyFont="1" applyFill="1" applyBorder="1" applyAlignment="1" applyProtection="1">
      <alignment horizontal="center" vertical="center" wrapText="1"/>
    </xf>
    <xf numFmtId="9" fontId="3" fillId="11" borderId="21" xfId="1" applyFont="1" applyFill="1" applyBorder="1" applyAlignment="1" applyProtection="1">
      <alignment horizontal="center" vertical="center" wrapText="1"/>
    </xf>
    <xf numFmtId="0" fontId="18" fillId="11" borderId="1" xfId="0" applyFont="1" applyFill="1" applyBorder="1" applyAlignment="1">
      <alignment horizontal="center" vertical="center" wrapText="1"/>
    </xf>
    <xf numFmtId="0" fontId="5" fillId="11" borderId="1" xfId="0" applyFont="1" applyFill="1" applyBorder="1" applyAlignment="1" applyProtection="1">
      <alignment horizontal="center" vertical="center" wrapText="1"/>
      <protection locked="0"/>
    </xf>
    <xf numFmtId="0" fontId="18" fillId="0" borderId="1" xfId="0" applyFont="1" applyBorder="1" applyAlignment="1">
      <alignment horizontal="center" vertical="center" wrapText="1"/>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12" borderId="16" xfId="0" applyFont="1" applyFill="1" applyBorder="1" applyAlignment="1">
      <alignment horizontal="center" vertical="center" wrapText="1"/>
    </xf>
    <xf numFmtId="0" fontId="5" fillId="12" borderId="17" xfId="0" applyFont="1" applyFill="1" applyBorder="1" applyAlignment="1">
      <alignment horizontal="center" vertical="center" wrapText="1"/>
    </xf>
    <xf numFmtId="0" fontId="5" fillId="12" borderId="18" xfId="0" applyFont="1" applyFill="1" applyBorder="1" applyAlignment="1">
      <alignment horizontal="center" vertical="center" wrapText="1"/>
    </xf>
    <xf numFmtId="9" fontId="3" fillId="11" borderId="16" xfId="1" applyFont="1" applyFill="1" applyBorder="1" applyAlignment="1" applyProtection="1">
      <alignment horizontal="center" vertical="center" wrapText="1"/>
    </xf>
    <xf numFmtId="9" fontId="3" fillId="11" borderId="17" xfId="1" applyFont="1" applyFill="1" applyBorder="1" applyAlignment="1" applyProtection="1">
      <alignment horizontal="center" vertical="center" wrapText="1"/>
    </xf>
    <xf numFmtId="9" fontId="3" fillId="11" borderId="18" xfId="1" applyFont="1" applyFill="1" applyBorder="1" applyAlignment="1" applyProtection="1">
      <alignment horizontal="center" vertical="center" wrapText="1"/>
    </xf>
    <xf numFmtId="0" fontId="18" fillId="11" borderId="16" xfId="0" applyFont="1" applyFill="1" applyBorder="1" applyAlignment="1">
      <alignment horizontal="center" vertical="center" wrapText="1"/>
    </xf>
    <xf numFmtId="0" fontId="18" fillId="11" borderId="17" xfId="0" applyFont="1" applyFill="1" applyBorder="1" applyAlignment="1">
      <alignment horizontal="center" vertical="center" wrapText="1"/>
    </xf>
    <xf numFmtId="0" fontId="18" fillId="11" borderId="18" xfId="0" applyFont="1" applyFill="1" applyBorder="1" applyAlignment="1">
      <alignment horizontal="center" vertical="center" wrapText="1"/>
    </xf>
    <xf numFmtId="0" fontId="5" fillId="11" borderId="17" xfId="0" applyFont="1" applyFill="1" applyBorder="1" applyAlignment="1" applyProtection="1">
      <alignment horizontal="center" vertical="center" wrapText="1"/>
      <protection locked="0"/>
    </xf>
    <xf numFmtId="0" fontId="5" fillId="11" borderId="18" xfId="0" applyFont="1" applyFill="1" applyBorder="1" applyAlignment="1" applyProtection="1">
      <alignment horizontal="center" vertical="center" wrapText="1"/>
      <protection locked="0"/>
    </xf>
    <xf numFmtId="0" fontId="5" fillId="11" borderId="17" xfId="0" applyFont="1" applyFill="1" applyBorder="1" applyAlignment="1">
      <alignment horizontal="center" vertical="center" wrapText="1"/>
    </xf>
    <xf numFmtId="0" fontId="5" fillId="11" borderId="18" xfId="0" applyFont="1" applyFill="1" applyBorder="1" applyAlignment="1">
      <alignment horizontal="center" vertical="center" wrapText="1"/>
    </xf>
    <xf numFmtId="9" fontId="5" fillId="11" borderId="16" xfId="1" applyFont="1" applyFill="1" applyBorder="1" applyAlignment="1" applyProtection="1">
      <alignment horizontal="center" vertical="center" wrapText="1"/>
    </xf>
    <xf numFmtId="9" fontId="5" fillId="11" borderId="17" xfId="1" applyFont="1" applyFill="1" applyBorder="1" applyAlignment="1" applyProtection="1">
      <alignment horizontal="center" vertical="center" wrapText="1"/>
    </xf>
    <xf numFmtId="9" fontId="5" fillId="11" borderId="18" xfId="1" applyFont="1" applyFill="1" applyBorder="1" applyAlignment="1" applyProtection="1">
      <alignment horizontal="center" vertical="center" wrapText="1"/>
    </xf>
    <xf numFmtId="0" fontId="5" fillId="12" borderId="27" xfId="0" applyFont="1" applyFill="1" applyBorder="1" applyAlignment="1" applyProtection="1">
      <alignment horizontal="center" vertical="center" wrapText="1"/>
      <protection locked="0"/>
    </xf>
    <xf numFmtId="0" fontId="5" fillId="12" borderId="28"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9" fontId="5" fillId="0" borderId="22" xfId="1" applyFont="1" applyFill="1" applyBorder="1" applyAlignment="1" applyProtection="1">
      <alignment horizontal="center" vertical="center" wrapText="1"/>
    </xf>
    <xf numFmtId="9" fontId="5" fillId="0" borderId="23" xfId="1" applyFont="1" applyFill="1" applyBorder="1" applyAlignment="1" applyProtection="1">
      <alignment horizontal="center" vertical="center" wrapText="1"/>
    </xf>
    <xf numFmtId="9" fontId="5" fillId="0" borderId="24" xfId="1" applyFont="1" applyFill="1" applyBorder="1" applyAlignment="1" applyProtection="1">
      <alignment horizontal="center" vertical="center" wrapText="1"/>
    </xf>
    <xf numFmtId="9" fontId="3" fillId="0" borderId="16" xfId="1" applyFont="1" applyFill="1" applyBorder="1" applyAlignment="1" applyProtection="1">
      <alignment horizontal="center" vertical="center" wrapText="1"/>
    </xf>
    <xf numFmtId="9" fontId="3" fillId="0" borderId="17" xfId="1" applyFont="1" applyFill="1" applyBorder="1" applyAlignment="1" applyProtection="1">
      <alignment horizontal="center" vertical="center" wrapText="1"/>
    </xf>
    <xf numFmtId="9" fontId="3" fillId="0" borderId="18" xfId="1" applyFont="1" applyFill="1" applyBorder="1" applyAlignment="1" applyProtection="1">
      <alignment horizontal="center" vertical="center" wrapText="1"/>
    </xf>
    <xf numFmtId="9" fontId="3" fillId="0" borderId="19" xfId="1" applyFont="1" applyFill="1" applyBorder="1" applyAlignment="1" applyProtection="1">
      <alignment horizontal="center" vertical="center" wrapText="1"/>
    </xf>
    <xf numFmtId="9" fontId="3" fillId="0" borderId="20" xfId="1" applyFont="1" applyFill="1" applyBorder="1" applyAlignment="1" applyProtection="1">
      <alignment horizontal="center" vertical="center" wrapText="1"/>
    </xf>
    <xf numFmtId="9" fontId="3" fillId="0" borderId="21" xfId="1" applyFont="1" applyFill="1" applyBorder="1" applyAlignment="1" applyProtection="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5" fillId="11" borderId="16" xfId="0" applyFont="1" applyFill="1" applyBorder="1" applyAlignment="1">
      <alignment horizontal="center" vertical="center" wrapText="1"/>
    </xf>
    <xf numFmtId="9" fontId="3" fillId="0" borderId="16" xfId="1" applyFont="1" applyBorder="1" applyAlignment="1" applyProtection="1">
      <alignment horizontal="center" vertical="center" wrapText="1"/>
      <protection locked="0"/>
    </xf>
    <xf numFmtId="9" fontId="3" fillId="0" borderId="17" xfId="1" applyFont="1" applyBorder="1" applyAlignment="1" applyProtection="1">
      <alignment horizontal="center" vertical="center" wrapText="1"/>
      <protection locked="0"/>
    </xf>
    <xf numFmtId="9" fontId="3" fillId="0" borderId="18" xfId="1"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22" fillId="11" borderId="16" xfId="0" applyFont="1" applyFill="1" applyBorder="1" applyAlignment="1" applyProtection="1">
      <alignment horizontal="center" vertical="center" wrapText="1"/>
      <protection locked="0"/>
    </xf>
    <xf numFmtId="0" fontId="22" fillId="11" borderId="17" xfId="0" applyFont="1" applyFill="1" applyBorder="1" applyAlignment="1" applyProtection="1">
      <alignment horizontal="center" vertical="center" wrapText="1"/>
      <protection locked="0"/>
    </xf>
    <xf numFmtId="0" fontId="22" fillId="11" borderId="18" xfId="0" applyFont="1" applyFill="1" applyBorder="1" applyAlignment="1" applyProtection="1">
      <alignment horizontal="center" vertical="center" wrapText="1"/>
      <protection locked="0"/>
    </xf>
    <xf numFmtId="0" fontId="6" fillId="11" borderId="16" xfId="0" applyFont="1" applyFill="1" applyBorder="1" applyAlignment="1" applyProtection="1">
      <alignment horizontal="center" vertical="center" wrapText="1"/>
      <protection locked="0"/>
    </xf>
    <xf numFmtId="0" fontId="6" fillId="11" borderId="17" xfId="0" applyFont="1" applyFill="1" applyBorder="1" applyAlignment="1" applyProtection="1">
      <alignment horizontal="center" vertical="center" wrapText="1"/>
      <protection locked="0"/>
    </xf>
    <xf numFmtId="0" fontId="6" fillId="11" borderId="18" xfId="0" applyFont="1" applyFill="1" applyBorder="1" applyAlignment="1" applyProtection="1">
      <alignment horizontal="center" vertical="center" wrapText="1"/>
      <protection locked="0"/>
    </xf>
    <xf numFmtId="0" fontId="3" fillId="11" borderId="16" xfId="0" applyFont="1" applyFill="1" applyBorder="1" applyAlignment="1">
      <alignment horizontal="center" vertical="center" wrapText="1"/>
    </xf>
    <xf numFmtId="0" fontId="3" fillId="11" borderId="17" xfId="0" applyFont="1" applyFill="1" applyBorder="1" applyAlignment="1">
      <alignment horizontal="center" vertical="center" wrapText="1"/>
    </xf>
    <xf numFmtId="0" fontId="3" fillId="11" borderId="18" xfId="0" applyFont="1" applyFill="1" applyBorder="1" applyAlignment="1">
      <alignment horizontal="center" vertical="center" wrapText="1"/>
    </xf>
    <xf numFmtId="9" fontId="3" fillId="11" borderId="16" xfId="1" applyFont="1" applyFill="1" applyBorder="1" applyAlignment="1" applyProtection="1">
      <alignment horizontal="center" vertical="center" wrapText="1"/>
      <protection locked="0"/>
    </xf>
    <xf numFmtId="9" fontId="3" fillId="11" borderId="17" xfId="1" applyFont="1" applyFill="1" applyBorder="1" applyAlignment="1" applyProtection="1">
      <alignment horizontal="center" vertical="center" wrapText="1"/>
      <protection locked="0"/>
    </xf>
    <xf numFmtId="9" fontId="3" fillId="11" borderId="18" xfId="1" applyFont="1" applyFill="1" applyBorder="1" applyAlignment="1" applyProtection="1">
      <alignment horizontal="center" vertical="center" wrapText="1"/>
      <protection locked="0"/>
    </xf>
    <xf numFmtId="0" fontId="5" fillId="11" borderId="15" xfId="0" applyFont="1" applyFill="1" applyBorder="1" applyAlignment="1" applyProtection="1">
      <alignment horizontal="center" vertical="center" wrapText="1"/>
      <protection locked="0"/>
    </xf>
    <xf numFmtId="0" fontId="5" fillId="11" borderId="16" xfId="0" applyFont="1" applyFill="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5" fillId="0" borderId="15" xfId="0" applyFont="1" applyBorder="1" applyAlignment="1" applyProtection="1">
      <alignment horizontal="center" vertical="center" wrapText="1"/>
      <protection locked="0"/>
    </xf>
    <xf numFmtId="0" fontId="19" fillId="11" borderId="15" xfId="0" applyFont="1" applyFill="1" applyBorder="1" applyAlignment="1">
      <alignment horizontal="center" vertical="center" wrapText="1"/>
    </xf>
    <xf numFmtId="0" fontId="19" fillId="11" borderId="16" xfId="0" applyFont="1" applyFill="1" applyBorder="1" applyAlignment="1">
      <alignment horizontal="center" vertical="center" wrapText="1"/>
    </xf>
    <xf numFmtId="0" fontId="19" fillId="11" borderId="17" xfId="0" applyFont="1" applyFill="1" applyBorder="1" applyAlignment="1">
      <alignment horizontal="center" vertical="center" wrapText="1"/>
    </xf>
    <xf numFmtId="0" fontId="19" fillId="11" borderId="18" xfId="0" applyFont="1" applyFill="1" applyBorder="1" applyAlignment="1">
      <alignment horizontal="center" vertical="center" wrapText="1"/>
    </xf>
    <xf numFmtId="0" fontId="3" fillId="9" borderId="1"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9" fontId="3" fillId="7" borderId="1" xfId="1" applyFont="1" applyFill="1" applyBorder="1" applyAlignment="1" applyProtection="1">
      <alignment horizontal="center" vertical="center" wrapText="1"/>
      <protection locked="0"/>
    </xf>
    <xf numFmtId="9" fontId="3" fillId="7" borderId="2" xfId="1"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wrapText="1"/>
      <protection locked="0"/>
    </xf>
    <xf numFmtId="0" fontId="3" fillId="8" borderId="8" xfId="0" applyFont="1" applyFill="1" applyBorder="1" applyAlignment="1" applyProtection="1">
      <alignment horizontal="center" vertical="center" wrapText="1"/>
      <protection locked="0"/>
    </xf>
    <xf numFmtId="0" fontId="3" fillId="8" borderId="9" xfId="0" applyFont="1" applyFill="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3" fillId="8" borderId="12" xfId="0" applyFont="1" applyFill="1" applyBorder="1" applyAlignment="1" applyProtection="1">
      <alignment horizontal="center" vertical="center" wrapText="1"/>
      <protection locked="0"/>
    </xf>
    <xf numFmtId="0" fontId="3" fillId="8" borderId="13" xfId="0" applyFont="1" applyFill="1" applyBorder="1" applyAlignment="1" applyProtection="1">
      <alignment horizontal="center" vertical="center" wrapText="1"/>
      <protection locked="0"/>
    </xf>
    <xf numFmtId="0" fontId="17" fillId="7" borderId="1" xfId="0" applyFont="1" applyFill="1" applyBorder="1" applyAlignment="1" applyProtection="1">
      <alignment horizontal="center" vertical="center" wrapText="1"/>
      <protection locked="0"/>
    </xf>
    <xf numFmtId="0" fontId="17" fillId="7" borderId="2" xfId="0" applyFont="1" applyFill="1" applyBorder="1" applyAlignment="1" applyProtection="1">
      <alignment horizontal="center" vertical="center" wrapText="1"/>
      <protection locked="0"/>
    </xf>
    <xf numFmtId="9" fontId="5" fillId="0" borderId="16" xfId="1" applyFont="1" applyFill="1" applyBorder="1" applyAlignment="1" applyProtection="1">
      <alignment horizontal="center" vertical="center" wrapText="1"/>
    </xf>
    <xf numFmtId="9" fontId="5" fillId="0" borderId="18" xfId="1" applyFont="1" applyFill="1" applyBorder="1" applyAlignment="1" applyProtection="1">
      <alignment horizontal="center" vertical="center" wrapText="1"/>
    </xf>
    <xf numFmtId="0" fontId="5" fillId="0" borderId="8"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18" fillId="0" borderId="16"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18" xfId="0" applyFont="1" applyBorder="1" applyAlignment="1">
      <alignment horizontal="center" vertical="center" wrapText="1"/>
    </xf>
    <xf numFmtId="0" fontId="5" fillId="0" borderId="19"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hidden="1"/>
    </xf>
    <xf numFmtId="0" fontId="3" fillId="7" borderId="1" xfId="0" applyFont="1" applyFill="1" applyBorder="1" applyAlignment="1" applyProtection="1">
      <alignment horizontal="center" vertical="center" wrapText="1"/>
      <protection hidden="1"/>
    </xf>
    <xf numFmtId="0" fontId="15" fillId="0" borderId="0" xfId="0" applyFont="1" applyAlignment="1">
      <alignment horizontal="center" vertical="center"/>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top" wrapText="1"/>
    </xf>
  </cellXfs>
  <cellStyles count="2">
    <cellStyle name="Normal" xfId="0" builtinId="0"/>
    <cellStyle name="Porcentaje" xfId="1" builtinId="5"/>
  </cellStyles>
  <dxfs count="96">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361789</xdr:colOff>
      <xdr:row>0</xdr:row>
      <xdr:rowOff>67235</xdr:rowOff>
    </xdr:from>
    <xdr:to>
      <xdr:col>1</xdr:col>
      <xdr:colOff>260937</xdr:colOff>
      <xdr:row>2</xdr:row>
      <xdr:rowOff>235323</xdr:rowOff>
    </xdr:to>
    <xdr:pic>
      <xdr:nvPicPr>
        <xdr:cNvPr id="6" name="image5.png" descr="escudo_negro">
          <a:extLst>
            <a:ext uri="{FF2B5EF4-FFF2-40B4-BE49-F238E27FC236}">
              <a16:creationId xmlns:a16="http://schemas.microsoft.com/office/drawing/2014/main" id="{C8C03751-65AC-4781-BEC9-EC57D0A3968F}"/>
            </a:ext>
          </a:extLst>
        </xdr:cNvPr>
        <xdr:cNvPicPr/>
      </xdr:nvPicPr>
      <xdr:blipFill>
        <a:blip xmlns:r="http://schemas.openxmlformats.org/officeDocument/2006/relationships" r:embed="rId1"/>
        <a:srcRect/>
        <a:stretch>
          <a:fillRect/>
        </a:stretch>
      </xdr:blipFill>
      <xdr:spPr>
        <a:xfrm>
          <a:off x="361789" y="67235"/>
          <a:ext cx="620327" cy="766802"/>
        </a:xfrm>
        <a:prstGeom prst="rect">
          <a:avLst/>
        </a:prstGeom>
        <a:ln/>
      </xdr:spPr>
    </xdr:pic>
    <xdr:clientData/>
  </xdr:twoCellAnchor>
  <xdr:twoCellAnchor editAs="oneCell">
    <xdr:from>
      <xdr:col>9</xdr:col>
      <xdr:colOff>933288</xdr:colOff>
      <xdr:row>0</xdr:row>
      <xdr:rowOff>114459</xdr:rowOff>
    </xdr:from>
    <xdr:to>
      <xdr:col>10</xdr:col>
      <xdr:colOff>720378</xdr:colOff>
      <xdr:row>2</xdr:row>
      <xdr:rowOff>159283</xdr:rowOff>
    </xdr:to>
    <xdr:pic>
      <xdr:nvPicPr>
        <xdr:cNvPr id="7" name="image3.png">
          <a:extLst>
            <a:ext uri="{FF2B5EF4-FFF2-40B4-BE49-F238E27FC236}">
              <a16:creationId xmlns:a16="http://schemas.microsoft.com/office/drawing/2014/main" id="{CE027D61-22B5-49B7-BC8F-336A01D577EF}"/>
            </a:ext>
          </a:extLst>
        </xdr:cNvPr>
        <xdr:cNvPicPr/>
      </xdr:nvPicPr>
      <xdr:blipFill>
        <a:blip xmlns:r="http://schemas.openxmlformats.org/officeDocument/2006/relationships" r:embed="rId2"/>
        <a:srcRect l="21724" t="27673" r="31431" b="37148"/>
        <a:stretch>
          <a:fillRect/>
        </a:stretch>
      </xdr:blipFill>
      <xdr:spPr>
        <a:xfrm>
          <a:off x="14649288" y="114459"/>
          <a:ext cx="2249983" cy="643538"/>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9525</xdr:colOff>
      <xdr:row>0</xdr:row>
      <xdr:rowOff>590549</xdr:rowOff>
    </xdr:from>
    <xdr:to>
      <xdr:col>19</xdr:col>
      <xdr:colOff>1514475</xdr:colOff>
      <xdr:row>19</xdr:row>
      <xdr:rowOff>103145</xdr:rowOff>
    </xdr:to>
    <xdr:pic>
      <xdr:nvPicPr>
        <xdr:cNvPr id="3" name="Imagen 2">
          <a:extLst>
            <a:ext uri="{FF2B5EF4-FFF2-40B4-BE49-F238E27FC236}">
              <a16:creationId xmlns:a16="http://schemas.microsoft.com/office/drawing/2014/main" id="{2CAE7639-DFDD-4886-BFA5-888E371C74B6}"/>
            </a:ext>
          </a:extLst>
        </xdr:cNvPr>
        <xdr:cNvPicPr>
          <a:picLocks noChangeAspect="1"/>
        </xdr:cNvPicPr>
      </xdr:nvPicPr>
      <xdr:blipFill>
        <a:blip xmlns:r="http://schemas.openxmlformats.org/officeDocument/2006/relationships" r:embed="rId1"/>
        <a:stretch>
          <a:fillRect/>
        </a:stretch>
      </xdr:blipFill>
      <xdr:spPr>
        <a:xfrm>
          <a:off x="3305175" y="590549"/>
          <a:ext cx="5486400" cy="3560721"/>
        </a:xfrm>
        <a:prstGeom prst="rect">
          <a:avLst/>
        </a:prstGeom>
      </xdr:spPr>
    </xdr:pic>
    <xdr:clientData/>
  </xdr:twoCellAnchor>
  <xdr:twoCellAnchor editAs="oneCell">
    <xdr:from>
      <xdr:col>8</xdr:col>
      <xdr:colOff>38100</xdr:colOff>
      <xdr:row>20</xdr:row>
      <xdr:rowOff>0</xdr:rowOff>
    </xdr:from>
    <xdr:to>
      <xdr:col>19</xdr:col>
      <xdr:colOff>1790700</xdr:colOff>
      <xdr:row>39</xdr:row>
      <xdr:rowOff>93974</xdr:rowOff>
    </xdr:to>
    <xdr:pic>
      <xdr:nvPicPr>
        <xdr:cNvPr id="4" name="Imagen 3">
          <a:extLst>
            <a:ext uri="{FF2B5EF4-FFF2-40B4-BE49-F238E27FC236}">
              <a16:creationId xmlns:a16="http://schemas.microsoft.com/office/drawing/2014/main" id="{314119DC-FDDA-4447-B5CE-9C428604F336}"/>
            </a:ext>
          </a:extLst>
        </xdr:cNvPr>
        <xdr:cNvPicPr>
          <a:picLocks noChangeAspect="1"/>
        </xdr:cNvPicPr>
      </xdr:nvPicPr>
      <xdr:blipFill>
        <a:blip xmlns:r="http://schemas.openxmlformats.org/officeDocument/2006/relationships" r:embed="rId2"/>
        <a:stretch>
          <a:fillRect/>
        </a:stretch>
      </xdr:blipFill>
      <xdr:spPr>
        <a:xfrm>
          <a:off x="3333750" y="4238625"/>
          <a:ext cx="5734050" cy="371347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omez Castro Family" id="{4A2703FB-5C98-4DA4-B81C-8C89C102BDDC}" userId="f3ec9adc900ca403"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5" dT="2021-08-23T12:10:29.73" personId="{4A2703FB-5C98-4DA4-B81C-8C89C102BDDC}" id="{EE5AAC7C-3DE7-465B-B616-37A3B64AB5B0}">
    <text>Un control se define como la medida que permite reducir o mitigar el riesgo.</text>
  </threadedComment>
  <threadedComment ref="AI5" dT="2021-08-23T12:45:06.24" personId="{4A2703FB-5C98-4DA4-B81C-8C89C102BDDC}" id="{987E52F0-072C-4774-81C7-EF29CA1343E4}">
    <text>Los controles se debe tener en cuenta que los estos mitigan el riesgo de forma acumulativa, esto quiere decir que una vez se aplica el valor de uno de los controles, el siguiente control se aplicará con el valor resultante luego de la aplicación del primer control.</text>
  </threadedComment>
  <threadedComment ref="F6" dT="2021-08-10T14:14:18.93" personId="{4A2703FB-5C98-4DA4-B81C-8C89C102BDDC}" id="{3EF31F56-DA4E-4027-BEDA-56D4070A0524}">
    <text>Qué?
Las consecuencias que puede ocasionar al instituto la materialización del riesgo.</text>
  </threadedComment>
  <threadedComment ref="G6" dT="2021-08-10T14:14:27.70" personId="{4A2703FB-5C98-4DA4-B81C-8C89C102BDDC}" id="{BC458EBD-3668-4645-9B1D-86A8E352AF64}">
    <text>Cómo?
Circunstancias o situaciones más evidentes sobre las cuales se presenta el riesgo, las mismas no constituyen la causa principal o base para que se presente el riesgo.</text>
  </threadedComment>
  <threadedComment ref="H6" dT="2021-08-10T14:14:44.80" personId="{4A2703FB-5C98-4DA4-B81C-8C89C102BDDC}" id="{25ACF881-2C52-4E82-9094-ABE995306D36}">
    <text>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ext>
  </threadedComment>
  <threadedComment ref="I6" dT="2021-08-20T20:00:10.18" personId="{4A2703FB-5C98-4DA4-B81C-8C89C102BDDC}" id="{E710B3B6-9467-4DF8-9F5A-5C9BB5EBE8FA}">
    <text>Los riesgos que se identifiquen deben tener impacto en el cumplimiento del objetivo estratégico o del proceso.</text>
  </threadedComment>
  <threadedComment ref="J6" dT="2021-08-20T20:48:08.23" personId="{4A2703FB-5C98-4DA4-B81C-8C89C102BDDC}" id="{1F5CBD9D-8BDB-48D5-969C-7650F6CCB99A}">
    <text>Permite agrupar los riesgos identificados</text>
  </threadedComment>
  <threadedComment ref="K6" dT="2021-08-20T20:56:52.84" personId="{4A2703FB-5C98-4DA4-B81C-8C89C102BDDC}" id="{0D930A2E-644F-4A71-B90A-EAB069C2125B}">
    <text>Frecuencia en la que se realiza la actividad dada en cantidad de veces al año</text>
  </threadedComment>
  <threadedComment ref="L6" dT="2021-08-20T20:51:59.34" personId="{4A2703FB-5C98-4DA4-B81C-8C89C102BDDC}" id="{530330CE-8652-4B1B-B6BB-D8DDC94246CA}">
    <text>Número de veces que se pasa por el punto de riesgo en el periodo de 1 año</text>
  </threadedComment>
  <threadedComment ref="Q6" dT="2021-08-20T22:49:44.89" personId="{4A2703FB-5C98-4DA4-B81C-8C89C102BDDC}" id="{B200813B-2D5A-47BD-B5EB-FF6EEF328DE4}">
    <text>Cuando se presenten ambos impactos para un riesgo, tanto económico como reputacional, con diferente niveles se debe tomar el nivel más alto</text>
  </threadedComment>
  <threadedComment ref="S6" dT="2021-08-20T22:49:51.39" personId="{4A2703FB-5C98-4DA4-B81C-8C89C102BDDC}" id="{FD4A2DE0-7559-458C-8C3E-5A8AADB7BF13}">
    <text>Cuando se presenten ambos impactos para un riesgo, tanto económico como reputacional, con diferente niveles se debe tomar el nivel más alto</text>
  </threadedComment>
  <threadedComment ref="AA6" dT="2021-08-23T12:15:00.81" personId="{4A2703FB-5C98-4DA4-B81C-8C89C102BDDC}" id="{43BA5BE5-7A11-4F6D-8BDB-481E024263A0}">
    <text>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ext>
  </threadedComment>
  <threadedComment ref="AC6" dT="2021-08-23T12:24:18.42" personId="{4A2703FB-5C98-4DA4-B81C-8C89C102BDDC}" id="{9CE3E0DD-4075-4363-B522-897E8269CB85}">
    <text>Automatico: Son actividades de procesamiento o validación de información que se ejecutan por un sistema y/o aplicativo de manera automática sin la intervención de personas para su realización
Manual: controles que son ejecutados por una persona, tiene implicito el error humano</text>
  </threadedComment>
  <threadedComment ref="AF6" dT="2021-08-23T12:29:14.63" personId="{4A2703FB-5C98-4DA4-B81C-8C89C102BDDC}" id="{5668217F-3939-427B-9951-ADE57A1F76CC}">
    <text>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ext>
  </threadedComment>
  <threadedComment ref="AG6" dT="2021-08-23T12:30:37.24" personId="{4A2703FB-5C98-4DA4-B81C-8C89C102BDDC}" id="{C67F7551-913E-4F25-8B5C-820D68B45F4D}">
    <text>Continua: El control se aplica siempre que se realiza la actividad que conlleva el riesgo.
Aleatoria: El control se aplica aleatoriamente a la actividad que conlleva el riesgo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G1048576"/>
  <sheetViews>
    <sheetView tabSelected="1" topLeftCell="AV1" zoomScale="70" zoomScaleNormal="70" zoomScaleSheetLayoutView="55" workbookViewId="0">
      <selection activeCell="BA10" sqref="BA10:BA12"/>
    </sheetView>
  </sheetViews>
  <sheetFormatPr defaultColWidth="0" defaultRowHeight="18" zeroHeight="1"/>
  <cols>
    <col min="1" max="2" width="10.7109375" style="13" customWidth="1"/>
    <col min="3" max="3" width="30.7109375" style="13" customWidth="1"/>
    <col min="4" max="4" width="49.5703125" style="13" customWidth="1"/>
    <col min="5" max="5" width="49.140625" style="13" customWidth="1"/>
    <col min="6" max="6" width="26" style="13" customWidth="1"/>
    <col min="7" max="7" width="32.42578125" style="13" customWidth="1"/>
    <col min="8" max="8" width="19.42578125" style="13" customWidth="1"/>
    <col min="9" max="9" width="33.42578125" style="13" customWidth="1"/>
    <col min="10" max="10" width="37" style="64" customWidth="1"/>
    <col min="11" max="11" width="11.85546875" style="13" customWidth="1"/>
    <col min="12" max="12" width="15.7109375" style="13" customWidth="1"/>
    <col min="13" max="13" width="8.42578125" style="14" customWidth="1"/>
    <col min="14" max="14" width="8.7109375" style="46" hidden="1" customWidth="1"/>
    <col min="15" max="16" width="9.28515625" style="13" customWidth="1"/>
    <col min="17" max="17" width="9.140625" style="13" customWidth="1"/>
    <col min="18" max="18" width="9.5703125" style="13" hidden="1" customWidth="1"/>
    <col min="19" max="19" width="10" style="13" customWidth="1"/>
    <col min="20" max="20" width="7.140625" style="13" hidden="1" customWidth="1"/>
    <col min="21" max="22" width="8.42578125" style="46" hidden="1" customWidth="1"/>
    <col min="23" max="23" width="19.85546875" style="42" customWidth="1"/>
    <col min="24" max="24" width="42.85546875" style="13" customWidth="1"/>
    <col min="25" max="26" width="7.140625" style="63" customWidth="1"/>
    <col min="27" max="27" width="7.140625" style="13" customWidth="1"/>
    <col min="28" max="28" width="8" style="13" customWidth="1"/>
    <col min="29" max="29" width="7.140625" style="13" customWidth="1"/>
    <col min="30" max="30" width="6.5703125" style="13" customWidth="1"/>
    <col min="31" max="31" width="9.42578125" style="29" customWidth="1"/>
    <col min="32" max="34" width="7.140625" style="13" customWidth="1"/>
    <col min="35" max="35" width="13" style="29" customWidth="1"/>
    <col min="36" max="36" width="19.7109375" style="13" customWidth="1"/>
    <col min="37" max="37" width="6.85546875" style="27" customWidth="1"/>
    <col min="38" max="38" width="7.7109375" style="13" hidden="1" customWidth="1"/>
    <col min="39" max="39" width="19.7109375" style="13" customWidth="1"/>
    <col min="40" max="40" width="9.85546875" style="13" customWidth="1"/>
    <col min="41" max="41" width="19.7109375" style="42" customWidth="1"/>
    <col min="42" max="42" width="19.7109375" style="13" customWidth="1"/>
    <col min="43" max="43" width="40.7109375" style="13" customWidth="1"/>
    <col min="44" max="44" width="19.7109375" style="13" customWidth="1"/>
    <col min="45" max="46" width="19.7109375" style="34" customWidth="1"/>
    <col min="47" max="47" width="19.7109375" style="13" customWidth="1"/>
    <col min="48" max="48" width="31.42578125" style="13" customWidth="1"/>
    <col min="49" max="49" width="61.5703125" style="13" customWidth="1"/>
    <col min="50" max="51" width="15.42578125" style="13" customWidth="1"/>
    <col min="52" max="52" width="28.140625" style="13" customWidth="1"/>
    <col min="53" max="53" width="33.140625" style="13" customWidth="1"/>
    <col min="54" max="54" width="9.5703125" style="27" customWidth="1"/>
    <col min="55" max="55" width="53.28515625" style="13" customWidth="1"/>
    <col min="56" max="57" width="15.42578125" style="13" customWidth="1"/>
    <col min="58" max="58" width="28.140625" style="13" customWidth="1"/>
    <col min="59" max="59" width="45.85546875" style="13" customWidth="1"/>
    <col min="60" max="60" width="9.5703125" style="27" customWidth="1"/>
    <col min="61" max="61" width="28.140625" style="13" customWidth="1"/>
    <col min="62" max="63" width="15.42578125" style="13" customWidth="1"/>
    <col min="64" max="65" width="28.140625" style="13" customWidth="1"/>
    <col min="66" max="66" width="9.5703125" style="27" customWidth="1"/>
    <col min="67" max="111" width="0" style="13" hidden="1" customWidth="1"/>
    <col min="112" max="16384" width="11.42578125" style="13" hidden="1"/>
  </cols>
  <sheetData>
    <row r="1" spans="1:66" ht="23.25" customHeight="1">
      <c r="A1" s="266"/>
      <c r="B1" s="267"/>
      <c r="C1" s="280" t="s">
        <v>0</v>
      </c>
      <c r="D1" s="281"/>
      <c r="E1" s="281"/>
      <c r="F1" s="281"/>
      <c r="G1" s="281"/>
      <c r="H1" s="281"/>
      <c r="I1" s="282"/>
      <c r="J1" s="276"/>
      <c r="K1" s="276"/>
      <c r="L1" s="276"/>
      <c r="M1" s="47"/>
      <c r="N1" s="48"/>
      <c r="O1" s="14"/>
      <c r="P1" s="14"/>
      <c r="Q1" s="14"/>
      <c r="R1" s="14"/>
      <c r="S1" s="14"/>
      <c r="T1" s="14"/>
      <c r="U1" s="49"/>
      <c r="V1" s="49"/>
      <c r="W1" s="50"/>
      <c r="X1" s="47"/>
      <c r="Y1" s="13"/>
      <c r="Z1" s="13"/>
      <c r="AE1" s="28"/>
      <c r="AI1" s="28"/>
      <c r="AK1" s="26"/>
      <c r="BB1" s="26"/>
      <c r="BH1" s="26"/>
      <c r="BN1" s="26"/>
    </row>
    <row r="2" spans="1:66" ht="23.25" customHeight="1">
      <c r="A2" s="268"/>
      <c r="B2" s="269"/>
      <c r="C2" s="280" t="s">
        <v>1</v>
      </c>
      <c r="D2" s="281"/>
      <c r="E2" s="281"/>
      <c r="F2" s="281"/>
      <c r="G2" s="281"/>
      <c r="H2" s="281"/>
      <c r="I2" s="282"/>
      <c r="J2" s="276"/>
      <c r="K2" s="276"/>
      <c r="L2" s="276"/>
      <c r="M2" s="47"/>
      <c r="N2" s="48"/>
      <c r="O2" s="14"/>
      <c r="P2" s="14"/>
      <c r="Q2" s="14"/>
      <c r="R2" s="14"/>
      <c r="S2" s="14"/>
      <c r="T2" s="14"/>
      <c r="U2" s="49"/>
      <c r="V2" s="49"/>
      <c r="W2" s="50"/>
      <c r="X2" s="47"/>
      <c r="Y2" s="13"/>
      <c r="Z2" s="13"/>
      <c r="AE2" s="28"/>
      <c r="AI2" s="28"/>
      <c r="AK2" s="26"/>
      <c r="BB2" s="26"/>
      <c r="BH2" s="26"/>
      <c r="BN2" s="26"/>
    </row>
    <row r="3" spans="1:66" ht="23.25" customHeight="1">
      <c r="A3" s="270"/>
      <c r="B3" s="271"/>
      <c r="C3" s="276" t="s">
        <v>2</v>
      </c>
      <c r="D3" s="276"/>
      <c r="E3" s="276"/>
      <c r="F3" s="276" t="s">
        <v>3</v>
      </c>
      <c r="G3" s="276"/>
      <c r="H3" s="276"/>
      <c r="I3" s="276"/>
      <c r="J3" s="276"/>
      <c r="K3" s="276"/>
      <c r="L3" s="276"/>
      <c r="M3" s="47"/>
      <c r="N3" s="48"/>
      <c r="O3" s="47"/>
      <c r="P3" s="47"/>
      <c r="Q3" s="47"/>
      <c r="R3" s="47"/>
      <c r="S3" s="47"/>
      <c r="T3" s="47"/>
      <c r="U3" s="48"/>
      <c r="V3" s="48"/>
      <c r="W3" s="50"/>
      <c r="X3" s="47"/>
      <c r="Y3" s="13"/>
      <c r="Z3" s="13"/>
      <c r="AE3" s="28"/>
      <c r="AI3" s="28"/>
      <c r="AK3" s="26"/>
      <c r="BB3" s="26"/>
      <c r="BH3" s="26"/>
      <c r="BN3" s="26"/>
    </row>
    <row r="4" spans="1:66" s="14" customFormat="1" ht="23.25" customHeight="1">
      <c r="A4" s="272" t="s">
        <v>4</v>
      </c>
      <c r="B4" s="273"/>
      <c r="C4" s="276" t="s">
        <v>5</v>
      </c>
      <c r="D4" s="276" t="s">
        <v>6</v>
      </c>
      <c r="E4" s="276" t="s">
        <v>7</v>
      </c>
      <c r="F4" s="278" t="s">
        <v>8</v>
      </c>
      <c r="G4" s="278"/>
      <c r="H4" s="278"/>
      <c r="I4" s="278"/>
      <c r="J4" s="278"/>
      <c r="K4" s="278"/>
      <c r="L4" s="278"/>
      <c r="M4" s="278"/>
      <c r="N4" s="278"/>
      <c r="O4" s="278"/>
      <c r="P4" s="278"/>
      <c r="Q4" s="278"/>
      <c r="R4" s="278"/>
      <c r="S4" s="278"/>
      <c r="T4" s="278"/>
      <c r="U4" s="278"/>
      <c r="V4" s="278"/>
      <c r="W4" s="278"/>
      <c r="X4" s="252" t="s">
        <v>9</v>
      </c>
      <c r="Y4" s="252"/>
      <c r="Z4" s="252"/>
      <c r="AA4" s="252"/>
      <c r="AB4" s="252"/>
      <c r="AC4" s="252"/>
      <c r="AD4" s="252"/>
      <c r="AE4" s="252"/>
      <c r="AF4" s="252"/>
      <c r="AG4" s="252"/>
      <c r="AH4" s="252"/>
      <c r="AI4" s="252"/>
      <c r="AJ4" s="252"/>
      <c r="AK4" s="252"/>
      <c r="AL4" s="252"/>
      <c r="AM4" s="252"/>
      <c r="AN4" s="252"/>
      <c r="AO4" s="252"/>
      <c r="AP4" s="252"/>
      <c r="AQ4" s="256" t="s">
        <v>10</v>
      </c>
      <c r="AR4" s="257"/>
      <c r="AS4" s="257"/>
      <c r="AT4" s="257"/>
      <c r="AU4" s="257"/>
      <c r="AV4" s="258"/>
      <c r="AW4" s="251" t="s">
        <v>11</v>
      </c>
      <c r="AX4" s="251"/>
      <c r="AY4" s="251"/>
      <c r="AZ4" s="251"/>
      <c r="BA4" s="251"/>
      <c r="BB4" s="251"/>
      <c r="BC4" s="251" t="s">
        <v>12</v>
      </c>
      <c r="BD4" s="251"/>
      <c r="BE4" s="251"/>
      <c r="BF4" s="251"/>
      <c r="BG4" s="251"/>
      <c r="BH4" s="251"/>
      <c r="BI4" s="251" t="s">
        <v>13</v>
      </c>
      <c r="BJ4" s="251"/>
      <c r="BK4" s="251"/>
      <c r="BL4" s="251"/>
      <c r="BM4" s="251"/>
      <c r="BN4" s="251"/>
    </row>
    <row r="5" spans="1:66" s="14" customFormat="1" ht="21.75" customHeight="1">
      <c r="A5" s="274"/>
      <c r="B5" s="275"/>
      <c r="C5" s="276"/>
      <c r="D5" s="276"/>
      <c r="E5" s="276"/>
      <c r="F5" s="278"/>
      <c r="G5" s="278"/>
      <c r="H5" s="278"/>
      <c r="I5" s="278"/>
      <c r="J5" s="278"/>
      <c r="K5" s="278"/>
      <c r="L5" s="278"/>
      <c r="M5" s="278"/>
      <c r="N5" s="278"/>
      <c r="O5" s="279"/>
      <c r="P5" s="279"/>
      <c r="Q5" s="278"/>
      <c r="R5" s="278"/>
      <c r="S5" s="278"/>
      <c r="T5" s="278"/>
      <c r="U5" s="278"/>
      <c r="V5" s="278"/>
      <c r="W5" s="278"/>
      <c r="X5" s="252" t="s">
        <v>14</v>
      </c>
      <c r="Y5" s="252" t="s">
        <v>15</v>
      </c>
      <c r="Z5" s="252"/>
      <c r="AA5" s="252" t="s">
        <v>16</v>
      </c>
      <c r="AB5" s="252"/>
      <c r="AC5" s="252"/>
      <c r="AD5" s="252"/>
      <c r="AE5" s="252"/>
      <c r="AF5" s="252"/>
      <c r="AG5" s="252"/>
      <c r="AH5" s="252"/>
      <c r="AI5" s="253" t="s">
        <v>17</v>
      </c>
      <c r="AJ5" s="252" t="s">
        <v>18</v>
      </c>
      <c r="AK5" s="253" t="s">
        <v>19</v>
      </c>
      <c r="AL5" s="51"/>
      <c r="AM5" s="252" t="s">
        <v>20</v>
      </c>
      <c r="AN5" s="252" t="s">
        <v>19</v>
      </c>
      <c r="AO5" s="262" t="s">
        <v>21</v>
      </c>
      <c r="AP5" s="252" t="s">
        <v>22</v>
      </c>
      <c r="AQ5" s="259"/>
      <c r="AR5" s="260"/>
      <c r="AS5" s="260"/>
      <c r="AT5" s="260"/>
      <c r="AU5" s="260"/>
      <c r="AV5" s="261"/>
      <c r="AW5" s="251"/>
      <c r="AX5" s="251"/>
      <c r="AY5" s="251"/>
      <c r="AZ5" s="251"/>
      <c r="BA5" s="251"/>
      <c r="BB5" s="251"/>
      <c r="BC5" s="251"/>
      <c r="BD5" s="251"/>
      <c r="BE5" s="251"/>
      <c r="BF5" s="251"/>
      <c r="BG5" s="251"/>
      <c r="BH5" s="251"/>
      <c r="BI5" s="251"/>
      <c r="BJ5" s="251"/>
      <c r="BK5" s="251"/>
      <c r="BL5" s="251"/>
      <c r="BM5" s="251"/>
      <c r="BN5" s="251"/>
    </row>
    <row r="6" spans="1:66" s="14" customFormat="1" ht="106.5" customHeight="1">
      <c r="A6" s="274"/>
      <c r="B6" s="275"/>
      <c r="C6" s="277"/>
      <c r="D6" s="277"/>
      <c r="E6" s="277"/>
      <c r="F6" s="52" t="s">
        <v>23</v>
      </c>
      <c r="G6" s="52" t="s">
        <v>24</v>
      </c>
      <c r="H6" s="52" t="s">
        <v>25</v>
      </c>
      <c r="I6" s="52" t="s">
        <v>26</v>
      </c>
      <c r="J6" s="135" t="s">
        <v>27</v>
      </c>
      <c r="K6" s="52" t="s">
        <v>28</v>
      </c>
      <c r="L6" s="52" t="s">
        <v>29</v>
      </c>
      <c r="M6" s="52" t="s">
        <v>19</v>
      </c>
      <c r="N6" s="53"/>
      <c r="O6" s="148" t="s">
        <v>30</v>
      </c>
      <c r="P6" s="148" t="s">
        <v>31</v>
      </c>
      <c r="Q6" s="54" t="s">
        <v>32</v>
      </c>
      <c r="R6" s="54"/>
      <c r="S6" s="54" t="s">
        <v>33</v>
      </c>
      <c r="T6" s="54"/>
      <c r="U6" s="54" t="s">
        <v>19</v>
      </c>
      <c r="V6" s="54"/>
      <c r="W6" s="55" t="s">
        <v>34</v>
      </c>
      <c r="X6" s="255"/>
      <c r="Y6" s="56" t="s">
        <v>35</v>
      </c>
      <c r="Z6" s="56" t="s">
        <v>23</v>
      </c>
      <c r="AA6" s="56" t="s">
        <v>36</v>
      </c>
      <c r="AB6" s="56"/>
      <c r="AC6" s="56" t="s">
        <v>37</v>
      </c>
      <c r="AD6" s="56"/>
      <c r="AE6" s="57" t="s">
        <v>38</v>
      </c>
      <c r="AF6" s="56" t="s">
        <v>39</v>
      </c>
      <c r="AG6" s="56" t="s">
        <v>28</v>
      </c>
      <c r="AH6" s="56" t="s">
        <v>40</v>
      </c>
      <c r="AI6" s="254"/>
      <c r="AJ6" s="255"/>
      <c r="AK6" s="254"/>
      <c r="AL6" s="58"/>
      <c r="AM6" s="255"/>
      <c r="AN6" s="255"/>
      <c r="AO6" s="263"/>
      <c r="AP6" s="255"/>
      <c r="AQ6" s="59" t="s">
        <v>41</v>
      </c>
      <c r="AR6" s="59" t="s">
        <v>42</v>
      </c>
      <c r="AS6" s="60" t="s">
        <v>43</v>
      </c>
      <c r="AT6" s="60" t="s">
        <v>44</v>
      </c>
      <c r="AU6" s="59" t="s">
        <v>45</v>
      </c>
      <c r="AV6" s="59" t="s">
        <v>46</v>
      </c>
      <c r="AW6" s="61" t="s">
        <v>47</v>
      </c>
      <c r="AX6" s="61" t="s">
        <v>48</v>
      </c>
      <c r="AY6" s="61" t="s">
        <v>49</v>
      </c>
      <c r="AZ6" s="61" t="s">
        <v>50</v>
      </c>
      <c r="BA6" s="61" t="s">
        <v>51</v>
      </c>
      <c r="BB6" s="62" t="s">
        <v>52</v>
      </c>
      <c r="BC6" s="61" t="s">
        <v>47</v>
      </c>
      <c r="BD6" s="61" t="s">
        <v>48</v>
      </c>
      <c r="BE6" s="61" t="s">
        <v>49</v>
      </c>
      <c r="BF6" s="61" t="s">
        <v>50</v>
      </c>
      <c r="BG6" s="61" t="s">
        <v>51</v>
      </c>
      <c r="BH6" s="62" t="s">
        <v>52</v>
      </c>
      <c r="BI6" s="61" t="s">
        <v>47</v>
      </c>
      <c r="BJ6" s="61" t="s">
        <v>48</v>
      </c>
      <c r="BK6" s="61" t="s">
        <v>49</v>
      </c>
      <c r="BL6" s="61" t="s">
        <v>50</v>
      </c>
      <c r="BM6" s="61" t="s">
        <v>51</v>
      </c>
      <c r="BN6" s="62" t="s">
        <v>52</v>
      </c>
    </row>
    <row r="7" spans="1:66" ht="238.5" customHeight="1">
      <c r="A7" s="68">
        <v>3</v>
      </c>
      <c r="B7" s="68" t="s">
        <v>53</v>
      </c>
      <c r="C7" s="68" t="s">
        <v>54</v>
      </c>
      <c r="D7" s="125" t="s">
        <v>55</v>
      </c>
      <c r="E7" s="68" t="s">
        <v>56</v>
      </c>
      <c r="F7" s="68" t="s">
        <v>57</v>
      </c>
      <c r="G7" s="68" t="s">
        <v>58</v>
      </c>
      <c r="H7" s="68" t="s">
        <v>59</v>
      </c>
      <c r="I7" s="68" t="s">
        <v>60</v>
      </c>
      <c r="J7" s="68" t="s">
        <v>61</v>
      </c>
      <c r="K7" s="68" t="s">
        <v>62</v>
      </c>
      <c r="L7" s="130" t="str">
        <f t="shared" ref="L7:L8" si="0">IF(K7=0,"Defina la frecuencia",IF(K7="2 veces por año","Muy baja",IF(K7="3 a 24 veces por año","Baja",IF(K7="24 a 500 veces por año","Media",IF(K7="500 veces al año y maximo 5000veces por año","Alta","Muy alta")))))</f>
        <v>Media</v>
      </c>
      <c r="M7" s="131" t="str">
        <f t="shared" ref="M7:M8" si="1">IF(L7="Muy baja","20%",IF(L7="Baja","40%",IF(L7="Media","60%",IF(L7="Alta","80%",IF(L7="Muy alta","100%","Defina la Frecuencia")))))</f>
        <v>60%</v>
      </c>
      <c r="N7" s="127">
        <f t="shared" ref="N7:N9" si="2">VALUE(M7)</f>
        <v>0.6</v>
      </c>
      <c r="O7" s="149"/>
      <c r="P7" s="149" t="s">
        <v>63</v>
      </c>
      <c r="Q7" s="130">
        <f>IF(O7=0,0,IF(O7="Afectación menor a 10 SMLMV","Leve 20%",IF(O7="Entre 10 y 50 SMLMV","Menor 40%",IF(O7="Entre 50 y 100 SMLMV","Moderado 60%",IF(O7="Entre 100 y 500 SMLMV","Mayor 80%","Catastrofico 100%")))))</f>
        <v>0</v>
      </c>
      <c r="R7" s="126">
        <f t="shared" ref="R7:R9" si="3">IF(O7=0,0,IF(Q7="Leve 20%",20%,IF(Q7="Menor 40%",40%,IF(Q7="Moderado 60%",60%,IF(Q7="Mayor 80%",80%,100%)))))</f>
        <v>0</v>
      </c>
      <c r="S7" s="130" t="str">
        <f>IF(P7=0,0,IF(P7="El riesgo afecta la imagen de algún área del Instituto","Leve 20%",IF(P7="El riesgo afecta la imagen del Instituto internamente, de conocimiento general nivel interno, de junta directiva y proveedores","Menor 40%",IF(P7="El riesgo afecta la imagen del Instituto con algunos usuarios de relevancia frente al logro de los objetivos","Moderado 60%",IF(P7="El riesgo afecta la imagen del Instituto con efecto publicitario sostenido a nivel de sector administrativo, nivel departamental o municipal","Mayor 80%","Catastrofico 100%")))))</f>
        <v>Mayor 80%</v>
      </c>
      <c r="T7" s="128">
        <f t="shared" ref="T7:T9" si="4">IF(S7=0,0,IF(S7="Leve 20%",20%,IF(S7="Menor 40%",40%,IF(S7="Moderado 60%",60%,IF(S7="Mayor 80%",80%,100%)))))</f>
        <v>0.8</v>
      </c>
      <c r="U7" s="132">
        <f>IF(R7&gt;T7,R7,T7)</f>
        <v>0.8</v>
      </c>
      <c r="V7" s="129">
        <f t="shared" ref="V7:V9" si="5">VALUE(U7)</f>
        <v>0.8</v>
      </c>
      <c r="W7" s="133" t="str">
        <f>VLOOKUP(N7,Matriz!$B$3:$G$8,MATCH(V7,Matriz!$B$3:$G$3,0),FALSE)</f>
        <v>Alto</v>
      </c>
      <c r="X7" s="134" t="s">
        <v>64</v>
      </c>
      <c r="Y7" s="142" t="str">
        <f t="shared" ref="Y7:Y9" si="6">IF(AA7="Preventivo","X",IF(AA7="Detectivo","X"," "))</f>
        <v>X</v>
      </c>
      <c r="Z7" s="73" t="str">
        <f t="shared" ref="Z7:Z9" si="7">IF(AA7="Correctivo","X"," ")</f>
        <v xml:space="preserve"> </v>
      </c>
      <c r="AA7" s="72" t="s">
        <v>65</v>
      </c>
      <c r="AB7" s="68">
        <f t="shared" ref="AB7:AB9" si="8">IF(AA7="","",IF(AA7="Preventivo",25%,IF(AA7="Detectivo",15%,10%)))</f>
        <v>0.25</v>
      </c>
      <c r="AC7" s="72" t="s">
        <v>66</v>
      </c>
      <c r="AD7" s="68">
        <f t="shared" ref="AD7:AD9" si="9">IF(AC7="Automatico",25%,15%)</f>
        <v>0.15</v>
      </c>
      <c r="AE7" s="140">
        <f>AB7+AD7</f>
        <v>0.4</v>
      </c>
      <c r="AF7" s="72" t="s">
        <v>67</v>
      </c>
      <c r="AG7" s="72" t="s">
        <v>68</v>
      </c>
      <c r="AH7" s="72" t="s">
        <v>69</v>
      </c>
      <c r="AI7" s="71">
        <f>M7-(M7*AE7)</f>
        <v>0.36</v>
      </c>
      <c r="AJ7" s="73" t="str">
        <f>IF(AK7=0,"Valore el control",IF(AK7=20%,"Muy baja",IF(AK7=40%,"Baja",IF(AK7=60%,"Media",IF(AK7=80%,"Alta","Muy alta")))))</f>
        <v>Baja</v>
      </c>
      <c r="AK7" s="81">
        <f>IF(AI7&lt;20%,20%,IF(AI7&lt;40%,40%,IF(AI7&lt;60%,60%,IF(AI7&lt;80%,80%,100%))))</f>
        <v>0.4</v>
      </c>
      <c r="AL7" s="68">
        <f t="shared" ref="AL7:AL9" si="10">VALUE(AK7)</f>
        <v>0.4</v>
      </c>
      <c r="AM7" s="71" t="str">
        <f t="shared" ref="AM7:AM8" si="11">IF(AN7=0,0,IF(AN7=20%,"Leve 20%",IF(AN7=40%,"Menor 40%",IF(AN7=60%,"Moderado 60%",IF(AN7=80%,"Mayor 80%","Catastrofico 100%")))))</f>
        <v>Mayor 80%</v>
      </c>
      <c r="AN7" s="71">
        <f t="shared" ref="AN7:AN8" si="12">U7</f>
        <v>0.8</v>
      </c>
      <c r="AO7" s="82" t="str">
        <f>VLOOKUP(AK7,Matriz!$B$3:$G$8,MATCH(AN7,Matriz!$B$3:$G$3,0),FALSE)</f>
        <v>Alto</v>
      </c>
      <c r="AP7" s="77" t="s">
        <v>70</v>
      </c>
      <c r="AQ7" s="150" t="s">
        <v>71</v>
      </c>
      <c r="AR7" s="152" t="s">
        <v>72</v>
      </c>
      <c r="AS7" s="153">
        <v>45292</v>
      </c>
      <c r="AT7" s="153">
        <v>45657</v>
      </c>
      <c r="AU7" s="78" t="s">
        <v>73</v>
      </c>
      <c r="AV7" s="162" t="s">
        <v>74</v>
      </c>
      <c r="AW7" s="159" t="s">
        <v>75</v>
      </c>
      <c r="AX7" s="152"/>
      <c r="AY7" s="68"/>
      <c r="AZ7" s="121" t="s">
        <v>76</v>
      </c>
      <c r="BA7" s="124" t="s">
        <v>77</v>
      </c>
      <c r="BB7" s="122">
        <v>1</v>
      </c>
      <c r="BC7" s="123"/>
      <c r="BD7" s="78"/>
      <c r="BE7" s="79"/>
      <c r="BF7" s="78"/>
      <c r="BG7" s="78"/>
      <c r="BH7" s="80"/>
      <c r="BI7" s="78"/>
      <c r="BJ7" s="78"/>
      <c r="BK7" s="78"/>
      <c r="BL7" s="78"/>
      <c r="BM7" s="78"/>
      <c r="BN7" s="80"/>
    </row>
    <row r="8" spans="1:66" ht="171.75" customHeight="1">
      <c r="A8" s="246">
        <v>4</v>
      </c>
      <c r="B8" s="246" t="s">
        <v>53</v>
      </c>
      <c r="C8" s="220" t="s">
        <v>54</v>
      </c>
      <c r="D8" s="220" t="s">
        <v>78</v>
      </c>
      <c r="E8" s="220" t="s">
        <v>79</v>
      </c>
      <c r="F8" s="246" t="s">
        <v>80</v>
      </c>
      <c r="G8" s="246" t="s">
        <v>81</v>
      </c>
      <c r="H8" s="246" t="s">
        <v>82</v>
      </c>
      <c r="I8" s="246" t="s">
        <v>83</v>
      </c>
      <c r="J8" s="246" t="s">
        <v>61</v>
      </c>
      <c r="K8" s="237" t="s">
        <v>84</v>
      </c>
      <c r="L8" s="240" t="str">
        <f t="shared" si="0"/>
        <v>Muy baja</v>
      </c>
      <c r="M8" s="243" t="str">
        <f t="shared" si="1"/>
        <v>20%</v>
      </c>
      <c r="N8" s="67">
        <f t="shared" si="2"/>
        <v>0.2</v>
      </c>
      <c r="O8" s="246" t="s">
        <v>85</v>
      </c>
      <c r="P8" s="246" t="s">
        <v>86</v>
      </c>
      <c r="Q8" s="240" t="str">
        <f t="shared" ref="Q8" si="13">IF(O8=0,0,IF(O8="Afectación menor a 10 SMLMV","Leve 20%",IF(O8="Entre 10 y 50 SMLMV","Menor 40%",IF(O8="Entre 50 y 100 SMLMV","Moderado 60%",IF(O8="Entre 100 y 500 SMLMV","Mayor 80%","Catastrofico 100%")))))</f>
        <v>Leve 20%</v>
      </c>
      <c r="R8" s="68">
        <f t="shared" si="3"/>
        <v>0.2</v>
      </c>
      <c r="S8" s="240" t="str">
        <f>IF(P8=0,0,IF(P8="El riesgo afecta la imagen de algún área del Instituto","Leve 20%",IF(P8="El riesgo afecta la imagen del Instituto internamente, de conocimiento general nivel interno, de junta directiva y proveedores","Menor 40%",IF(P8="El riesgo afecta la imagen del Instituto con algunos usuarios de relevancia frente al logro de los objetivos","Moderado 60%",IF(P8="El riesgo afecta la imagen del Instituto con efecto publicitario sostenido a nivel de sector administrativo, nivel departamental o municipal","Mayor 80%","Catastrofico 100%")))))</f>
        <v>Leve 20%</v>
      </c>
      <c r="T8" s="65">
        <f t="shared" si="4"/>
        <v>0.2</v>
      </c>
      <c r="U8" s="207">
        <f t="shared" ref="U8" si="14">IF(R8&gt;T8,R8,T8)</f>
        <v>0.2</v>
      </c>
      <c r="V8" s="66">
        <f t="shared" si="5"/>
        <v>0.2</v>
      </c>
      <c r="W8" s="283" t="str">
        <f>VLOOKUP(N8,Matriz!$B$3:$G$8,MATCH(V8,Matriz!$B$3:$G$3,0),FALSE)</f>
        <v>Bajo</v>
      </c>
      <c r="X8" s="69" t="s">
        <v>87</v>
      </c>
      <c r="Y8" s="142" t="str">
        <f t="shared" si="6"/>
        <v>X</v>
      </c>
      <c r="Z8" s="73" t="str">
        <f t="shared" si="7"/>
        <v xml:space="preserve"> </v>
      </c>
      <c r="AA8" s="72" t="s">
        <v>65</v>
      </c>
      <c r="AB8" s="68">
        <f t="shared" si="8"/>
        <v>0.25</v>
      </c>
      <c r="AC8" s="72" t="s">
        <v>66</v>
      </c>
      <c r="AD8" s="68">
        <f t="shared" si="9"/>
        <v>0.15</v>
      </c>
      <c r="AE8" s="140">
        <f t="shared" ref="AE8:AE9" si="15">AB8+AD8</f>
        <v>0.4</v>
      </c>
      <c r="AF8" s="72" t="s">
        <v>67</v>
      </c>
      <c r="AG8" s="72" t="s">
        <v>68</v>
      </c>
      <c r="AH8" s="72" t="s">
        <v>69</v>
      </c>
      <c r="AI8" s="71">
        <f>M8-(M8*AE8)</f>
        <v>0.12</v>
      </c>
      <c r="AJ8" s="240" t="str">
        <f>IF(AK8=0,"Valore el control",IF(AK8=20%,"Muy baja",IF(AK8=40%,"Baja",IF(AK8=60%,"Media",IF(AK8=80%,"Alta","Muy alta")))))</f>
        <v>Muy baja</v>
      </c>
      <c r="AK8" s="264">
        <f>IF(AI9&lt;20%,20%,IF(AI9&lt;40%,40%,IF(AI9&lt;60%,60%,IF(AI9&lt;80%,80%,100%))))</f>
        <v>0.2</v>
      </c>
      <c r="AL8" s="68">
        <f t="shared" si="10"/>
        <v>0.2</v>
      </c>
      <c r="AM8" s="207" t="str">
        <f t="shared" si="11"/>
        <v>Leve 20%</v>
      </c>
      <c r="AN8" s="207">
        <f t="shared" si="12"/>
        <v>0.2</v>
      </c>
      <c r="AO8" s="283" t="str">
        <f>VLOOKUP(AK8,Matriz!$B$3:$G$8,MATCH(AN8,Matriz!$B$3:$G$3,0),FALSE)</f>
        <v>Bajo</v>
      </c>
      <c r="AP8" s="286" t="s">
        <v>70</v>
      </c>
      <c r="AQ8" s="151" t="s">
        <v>88</v>
      </c>
      <c r="AR8" s="154" t="s">
        <v>72</v>
      </c>
      <c r="AS8" s="155">
        <v>45292</v>
      </c>
      <c r="AT8" s="155">
        <v>45657</v>
      </c>
      <c r="AU8" s="35" t="s">
        <v>73</v>
      </c>
      <c r="AV8" s="163" t="s">
        <v>89</v>
      </c>
      <c r="AW8" s="158" t="s">
        <v>90</v>
      </c>
      <c r="AX8" s="160"/>
      <c r="AY8" s="160"/>
      <c r="AZ8" s="158" t="s">
        <v>91</v>
      </c>
      <c r="BA8" s="158" t="s">
        <v>92</v>
      </c>
      <c r="BB8" s="122">
        <v>1</v>
      </c>
      <c r="BC8" s="160"/>
      <c r="BD8" s="160"/>
      <c r="BE8" s="160"/>
      <c r="BF8" s="160"/>
      <c r="BG8" s="160"/>
      <c r="BH8" s="160"/>
      <c r="BI8" s="160"/>
      <c r="BJ8" s="160"/>
      <c r="BK8" s="160"/>
      <c r="BL8" s="160"/>
      <c r="BM8" s="160"/>
      <c r="BN8" s="160"/>
    </row>
    <row r="9" spans="1:66" ht="224.25" customHeight="1">
      <c r="A9" s="246"/>
      <c r="B9" s="246"/>
      <c r="C9" s="222"/>
      <c r="D9" s="222"/>
      <c r="E9" s="222"/>
      <c r="F9" s="246"/>
      <c r="G9" s="246"/>
      <c r="H9" s="246"/>
      <c r="I9" s="246"/>
      <c r="J9" s="246"/>
      <c r="K9" s="239"/>
      <c r="L9" s="242"/>
      <c r="M9" s="245"/>
      <c r="N9" s="67">
        <f t="shared" si="2"/>
        <v>0</v>
      </c>
      <c r="O9" s="246"/>
      <c r="P9" s="246"/>
      <c r="Q9" s="242"/>
      <c r="R9" s="68">
        <f t="shared" si="3"/>
        <v>0</v>
      </c>
      <c r="S9" s="242"/>
      <c r="T9" s="65">
        <f t="shared" si="4"/>
        <v>0</v>
      </c>
      <c r="U9" s="209"/>
      <c r="V9" s="66">
        <f t="shared" si="5"/>
        <v>0</v>
      </c>
      <c r="W9" s="285"/>
      <c r="X9" s="69" t="s">
        <v>93</v>
      </c>
      <c r="Y9" s="142" t="str">
        <f t="shared" si="6"/>
        <v>X</v>
      </c>
      <c r="Z9" s="73" t="str">
        <f t="shared" si="7"/>
        <v xml:space="preserve"> </v>
      </c>
      <c r="AA9" s="72" t="s">
        <v>65</v>
      </c>
      <c r="AB9" s="78">
        <f t="shared" si="8"/>
        <v>0.25</v>
      </c>
      <c r="AC9" s="72" t="s">
        <v>66</v>
      </c>
      <c r="AD9" s="78">
        <f t="shared" si="9"/>
        <v>0.15</v>
      </c>
      <c r="AE9" s="140">
        <f t="shared" si="15"/>
        <v>0.4</v>
      </c>
      <c r="AF9" s="72" t="s">
        <v>67</v>
      </c>
      <c r="AG9" s="72" t="s">
        <v>68</v>
      </c>
      <c r="AH9" s="72" t="s">
        <v>69</v>
      </c>
      <c r="AI9" s="71">
        <f>AI8-(AI8*AE9)</f>
        <v>7.1999999999999995E-2</v>
      </c>
      <c r="AJ9" s="241"/>
      <c r="AK9" s="265"/>
      <c r="AL9" s="68">
        <f t="shared" si="10"/>
        <v>0</v>
      </c>
      <c r="AM9" s="209"/>
      <c r="AN9" s="209"/>
      <c r="AO9" s="284"/>
      <c r="AP9" s="287"/>
      <c r="AQ9" s="151" t="s">
        <v>94</v>
      </c>
      <c r="AR9" s="154" t="s">
        <v>72</v>
      </c>
      <c r="AS9" s="155">
        <v>45292</v>
      </c>
      <c r="AT9" s="155">
        <v>45657</v>
      </c>
      <c r="AU9" s="35" t="s">
        <v>73</v>
      </c>
      <c r="AV9" s="163" t="s">
        <v>74</v>
      </c>
      <c r="AW9" s="165" t="s">
        <v>95</v>
      </c>
      <c r="AX9" s="161"/>
      <c r="AY9" s="161"/>
      <c r="AZ9" s="165" t="s">
        <v>96</v>
      </c>
      <c r="BA9" s="165" t="s">
        <v>97</v>
      </c>
      <c r="BB9" s="122">
        <v>1</v>
      </c>
      <c r="BC9" s="161"/>
      <c r="BD9" s="161"/>
      <c r="BE9" s="161"/>
      <c r="BF9" s="161"/>
      <c r="BG9" s="161"/>
      <c r="BH9" s="161"/>
      <c r="BI9" s="161"/>
      <c r="BJ9" s="161"/>
      <c r="BK9" s="161"/>
      <c r="BL9" s="161"/>
      <c r="BM9" s="161"/>
      <c r="BN9" s="161"/>
    </row>
    <row r="10" spans="1:66" ht="115.5" customHeight="1">
      <c r="A10" s="246">
        <v>5</v>
      </c>
      <c r="B10" s="246" t="s">
        <v>53</v>
      </c>
      <c r="C10" s="220" t="s">
        <v>98</v>
      </c>
      <c r="D10" s="220" t="s">
        <v>78</v>
      </c>
      <c r="E10" s="220" t="s">
        <v>99</v>
      </c>
      <c r="F10" s="220" t="s">
        <v>100</v>
      </c>
      <c r="G10" s="220" t="s">
        <v>101</v>
      </c>
      <c r="H10" s="220" t="s">
        <v>102</v>
      </c>
      <c r="I10" s="220" t="s">
        <v>103</v>
      </c>
      <c r="J10" s="220" t="s">
        <v>61</v>
      </c>
      <c r="K10" s="237" t="s">
        <v>104</v>
      </c>
      <c r="L10" s="240" t="str">
        <f t="shared" ref="L10" si="16">IF(K10=0,"Defina la frecuencia",IF(K10="2 veces por año","Muy baja",IF(K10="3 a 24 veces por año","Baja",IF(K10="24 a 500 veces por año","Media",IF(K10="500 veces al año y maximo 5000veces por año","Alta","Muy alta")))))</f>
        <v>Baja</v>
      </c>
      <c r="M10" s="243" t="str">
        <f t="shared" ref="M10" si="17">IF(L10="Muy baja","20%",IF(L10="Baja","40%",IF(L10="Media","60%",IF(L10="Alta","80%",IF(L10="Muy alta","100%","Defina la Frecuencia")))))</f>
        <v>40%</v>
      </c>
      <c r="N10" s="217">
        <f t="shared" ref="N10" si="18">VALUE(M10)</f>
        <v>0.4</v>
      </c>
      <c r="O10" s="246" t="s">
        <v>105</v>
      </c>
      <c r="P10" s="246" t="s">
        <v>63</v>
      </c>
      <c r="Q10" s="240" t="str">
        <f t="shared" ref="Q10" si="19">IF(O10=0,0,IF(O10="Afectación menor a 10 SMLMV","Leve 20%",IF(O10="Entre 10 y 50 SMLMV","Menor 40%",IF(O10="Entre 50 y 100 SMLMV","Moderado 60%",IF(O10="Entre 100 y 500 SMLMV","Mayor 80%","Catastrofico 100%")))))</f>
        <v>Mayor 80%</v>
      </c>
      <c r="R10" s="220">
        <f t="shared" ref="R10" si="20">IF(O10=0,0,IF(Q10="Leve 20%",20%,IF(Q10="Menor 40%",40%,IF(Q10="Moderado 60%",60%,IF(Q10="Mayor 80%",80%,100%)))))</f>
        <v>0.8</v>
      </c>
      <c r="S10" s="240" t="str">
        <f>IF(P10=0,0,IF(P10="El riesgo afecta la imagen de algún área del Instituto","Leve 20%",IF(P10="El riesgo afecta la imagen del Instituto internamente, de conocimiento general nivel interno, de junta directiva y proveedores","Menor 40%",IF(P10="El riesgo afecta la imagen del Instituto con algunos usuarios de relevancia frente al logro de los objetivos","Moderado 60%",IF(P10="El riesgo afecta la imagen del Instituto con efecto publicitario sostenido a nivel de sector administrativo, nivel departamental o municipal","Mayor 80%","Catastrofico 100%")))))</f>
        <v>Mayor 80%</v>
      </c>
      <c r="T10" s="65">
        <f t="shared" ref="T10:T12" si="21">IF(S10=0,0,IF(S10="Leve 20%",20%,IF(S10="Menor 40%",40%,IF(S10="Moderado 60%",60%,IF(S10="Mayor 80%",80%,100%)))))</f>
        <v>0.8</v>
      </c>
      <c r="U10" s="207">
        <f t="shared" ref="U10" si="22">IF(R10&gt;T10,R10,T10)</f>
        <v>0.8</v>
      </c>
      <c r="V10" s="66">
        <f t="shared" ref="V10:V12" si="23">VALUE(U10)</f>
        <v>0.8</v>
      </c>
      <c r="W10" s="213" t="str">
        <f>VLOOKUP(N10,Matriz!$B$3:$G$8,MATCH(V10,Matriz!$B$3:$G$3,0),FALSE)</f>
        <v>Alto</v>
      </c>
      <c r="X10" s="85" t="s">
        <v>106</v>
      </c>
      <c r="Y10" s="139" t="str">
        <f t="shared" ref="Y10:Y12" si="24">IF(AA10="Preventivo","X",IF(AA10="Detectivo","X"," "))</f>
        <v>X</v>
      </c>
      <c r="Z10" s="86" t="str">
        <f t="shared" ref="Z10" si="25">IF(AA10="Correctivo","X"," ")</f>
        <v xml:space="preserve"> </v>
      </c>
      <c r="AA10" s="74" t="s">
        <v>65</v>
      </c>
      <c r="AB10" s="35">
        <f t="shared" ref="AB10:AB12" si="26">IF(AA10="","",IF(AA10="Preventivo",25%,IF(AA10="Detectivo",15%,10%)))</f>
        <v>0.25</v>
      </c>
      <c r="AC10" s="74" t="s">
        <v>66</v>
      </c>
      <c r="AD10" s="35">
        <f t="shared" ref="AD10:AD12" si="27">IF(AC10="Automatico",25%,15%)</f>
        <v>0.15</v>
      </c>
      <c r="AE10" s="147">
        <f>AB10+AD10</f>
        <v>0.4</v>
      </c>
      <c r="AF10" s="74" t="s">
        <v>67</v>
      </c>
      <c r="AG10" s="184" t="s">
        <v>68</v>
      </c>
      <c r="AH10" s="184" t="s">
        <v>69</v>
      </c>
      <c r="AI10" s="87">
        <f>M10-(M8*AE10)</f>
        <v>0.32</v>
      </c>
      <c r="AJ10" s="203" t="str">
        <f>IF(AK10=0,"Valore el control",IF(AK10=20%,"Muy baja",IF(AK10=40%,"Baja",IF(AK10=60%,"Media",IF(AK10=80%,"Alta","Muy alta")))))</f>
        <v>Muy baja</v>
      </c>
      <c r="AK10" s="204">
        <f>IF(AI12&lt;20%,20%,IF(AI12&lt;40%,40%,IF(AI12&lt;60%,60%,IF(AI12&lt;80%,80%,100%))))</f>
        <v>0.2</v>
      </c>
      <c r="AL10" s="68">
        <f t="shared" ref="AL10:AL12" si="28">VALUE(AK10)</f>
        <v>0.2</v>
      </c>
      <c r="AM10" s="207" t="str">
        <f t="shared" ref="AM10" si="29">IF(AN10=0,0,IF(AN10=20%,"Leve 20%",IF(AN10=40%,"Menor 40%",IF(AN10=60%,"Moderado 60%",IF(AN10=80%,"Mayor 80%","Catastrofico 100%")))))</f>
        <v>Mayor 80%</v>
      </c>
      <c r="AN10" s="210">
        <f t="shared" ref="AN10" si="30">U10</f>
        <v>0.8</v>
      </c>
      <c r="AO10" s="182" t="str">
        <f>VLOOKUP(AK10,Matriz!$B$3:$G$8,MATCH(AN10,Matriz!$B$3:$G$3,0),FALSE)</f>
        <v>Alto</v>
      </c>
      <c r="AP10" s="183" t="s">
        <v>70</v>
      </c>
      <c r="AQ10" s="70" t="s">
        <v>107</v>
      </c>
      <c r="AR10" s="144" t="s">
        <v>108</v>
      </c>
      <c r="AS10" s="155">
        <v>45292</v>
      </c>
      <c r="AT10" s="155">
        <v>45657</v>
      </c>
      <c r="AU10" s="35" t="s">
        <v>73</v>
      </c>
      <c r="AV10" s="164" t="s">
        <v>109</v>
      </c>
      <c r="AW10" s="201" t="s">
        <v>110</v>
      </c>
      <c r="AX10" s="176" t="s">
        <v>111</v>
      </c>
      <c r="AY10" s="175"/>
      <c r="AZ10" s="166" t="s">
        <v>112</v>
      </c>
      <c r="BA10" s="169" t="s">
        <v>113</v>
      </c>
      <c r="BB10" s="172">
        <v>1</v>
      </c>
      <c r="BC10" s="185"/>
      <c r="BD10" s="176"/>
      <c r="BE10" s="175"/>
      <c r="BF10" s="75"/>
      <c r="BG10" s="76"/>
      <c r="BH10" s="146"/>
      <c r="BI10" s="75"/>
      <c r="BJ10" s="75"/>
      <c r="BK10" s="75"/>
      <c r="BL10" s="75"/>
      <c r="BM10" s="75"/>
      <c r="BN10" s="145"/>
    </row>
    <row r="11" spans="1:66" ht="115.5" customHeight="1">
      <c r="A11" s="246"/>
      <c r="B11" s="246"/>
      <c r="C11" s="221"/>
      <c r="D11" s="221"/>
      <c r="E11" s="221"/>
      <c r="F11" s="221"/>
      <c r="G11" s="221"/>
      <c r="H11" s="221"/>
      <c r="I11" s="221"/>
      <c r="J11" s="221"/>
      <c r="K11" s="238"/>
      <c r="L11" s="241"/>
      <c r="M11" s="244"/>
      <c r="N11" s="218"/>
      <c r="O11" s="246"/>
      <c r="P11" s="246"/>
      <c r="Q11" s="241"/>
      <c r="R11" s="221"/>
      <c r="S11" s="241"/>
      <c r="T11" s="65"/>
      <c r="U11" s="208"/>
      <c r="V11" s="66"/>
      <c r="W11" s="214"/>
      <c r="X11" s="85" t="s">
        <v>114</v>
      </c>
      <c r="Y11" s="139" t="str">
        <f t="shared" si="24"/>
        <v>X</v>
      </c>
      <c r="Z11" s="86"/>
      <c r="AA11" s="74" t="s">
        <v>65</v>
      </c>
      <c r="AB11" s="35">
        <f t="shared" si="26"/>
        <v>0.25</v>
      </c>
      <c r="AC11" s="74" t="s">
        <v>66</v>
      </c>
      <c r="AD11" s="35">
        <f t="shared" si="27"/>
        <v>0.15</v>
      </c>
      <c r="AE11" s="147">
        <f t="shared" ref="AE11:AE12" si="31">AB11+AD11</f>
        <v>0.4</v>
      </c>
      <c r="AF11" s="74" t="s">
        <v>67</v>
      </c>
      <c r="AG11" s="184"/>
      <c r="AH11" s="184"/>
      <c r="AI11" s="87">
        <f>M11-(M11*AI10)</f>
        <v>0</v>
      </c>
      <c r="AJ11" s="203"/>
      <c r="AK11" s="205"/>
      <c r="AL11" s="68"/>
      <c r="AM11" s="208"/>
      <c r="AN11" s="211"/>
      <c r="AO11" s="182"/>
      <c r="AP11" s="183"/>
      <c r="AQ11" s="143" t="s">
        <v>115</v>
      </c>
      <c r="AR11" s="144" t="s">
        <v>108</v>
      </c>
      <c r="AS11" s="155">
        <v>45292</v>
      </c>
      <c r="AT11" s="155">
        <v>45657</v>
      </c>
      <c r="AU11" s="35" t="s">
        <v>73</v>
      </c>
      <c r="AV11" s="164" t="s">
        <v>116</v>
      </c>
      <c r="AW11" s="201"/>
      <c r="AX11" s="170"/>
      <c r="AY11" s="170"/>
      <c r="AZ11" s="167"/>
      <c r="BA11" s="170"/>
      <c r="BB11" s="173"/>
      <c r="BC11" s="186"/>
      <c r="BD11" s="170"/>
      <c r="BE11" s="170"/>
      <c r="BF11" s="75"/>
      <c r="BG11" s="77"/>
      <c r="BH11" s="146"/>
      <c r="BI11" s="75"/>
      <c r="BJ11" s="75"/>
      <c r="BK11" s="75"/>
      <c r="BL11" s="75"/>
      <c r="BM11" s="75"/>
      <c r="BN11" s="145"/>
    </row>
    <row r="12" spans="1:66" ht="115.5" customHeight="1">
      <c r="A12" s="246"/>
      <c r="B12" s="246"/>
      <c r="C12" s="222"/>
      <c r="D12" s="222"/>
      <c r="E12" s="222"/>
      <c r="F12" s="222"/>
      <c r="G12" s="222"/>
      <c r="H12" s="222"/>
      <c r="I12" s="222"/>
      <c r="J12" s="222"/>
      <c r="K12" s="239"/>
      <c r="L12" s="242"/>
      <c r="M12" s="245"/>
      <c r="N12" s="219"/>
      <c r="O12" s="246"/>
      <c r="P12" s="246"/>
      <c r="Q12" s="242"/>
      <c r="R12" s="222"/>
      <c r="S12" s="242"/>
      <c r="T12" s="65">
        <f t="shared" si="21"/>
        <v>0</v>
      </c>
      <c r="U12" s="209"/>
      <c r="V12" s="66">
        <f t="shared" si="23"/>
        <v>0</v>
      </c>
      <c r="W12" s="215"/>
      <c r="X12" s="85" t="s">
        <v>117</v>
      </c>
      <c r="Y12" s="139" t="str">
        <f t="shared" si="24"/>
        <v>X</v>
      </c>
      <c r="Z12" s="86"/>
      <c r="AA12" s="74" t="s">
        <v>65</v>
      </c>
      <c r="AB12" s="35">
        <f t="shared" si="26"/>
        <v>0.25</v>
      </c>
      <c r="AC12" s="74" t="s">
        <v>66</v>
      </c>
      <c r="AD12" s="35">
        <f t="shared" si="27"/>
        <v>0.15</v>
      </c>
      <c r="AE12" s="147">
        <f t="shared" si="31"/>
        <v>0.4</v>
      </c>
      <c r="AF12" s="74" t="s">
        <v>67</v>
      </c>
      <c r="AG12" s="184"/>
      <c r="AH12" s="184"/>
      <c r="AI12" s="87">
        <f>AI11-(AI11*AE12)</f>
        <v>0</v>
      </c>
      <c r="AJ12" s="203"/>
      <c r="AK12" s="206"/>
      <c r="AL12" s="68">
        <f t="shared" si="28"/>
        <v>0</v>
      </c>
      <c r="AM12" s="209"/>
      <c r="AN12" s="212"/>
      <c r="AO12" s="182"/>
      <c r="AP12" s="184"/>
      <c r="AQ12" s="70" t="s">
        <v>118</v>
      </c>
      <c r="AR12" s="74" t="s">
        <v>108</v>
      </c>
      <c r="AS12" s="155">
        <v>45292</v>
      </c>
      <c r="AT12" s="155">
        <v>45657</v>
      </c>
      <c r="AU12" s="35" t="s">
        <v>73</v>
      </c>
      <c r="AV12" s="164" t="s">
        <v>119</v>
      </c>
      <c r="AW12" s="202"/>
      <c r="AX12" s="171"/>
      <c r="AY12" s="171"/>
      <c r="AZ12" s="168"/>
      <c r="BA12" s="171"/>
      <c r="BB12" s="174"/>
      <c r="BC12" s="187"/>
      <c r="BD12" s="171"/>
      <c r="BE12" s="171"/>
      <c r="BF12" s="75"/>
      <c r="BG12" s="83"/>
      <c r="BH12" s="146"/>
      <c r="BI12" s="75"/>
      <c r="BJ12" s="75"/>
      <c r="BK12" s="75"/>
      <c r="BL12" s="75"/>
      <c r="BM12" s="75"/>
      <c r="BN12" s="145"/>
    </row>
    <row r="13" spans="1:66" s="102" customFormat="1" ht="45.75" customHeight="1">
      <c r="A13" s="235">
        <v>1</v>
      </c>
      <c r="B13" s="235" t="s">
        <v>120</v>
      </c>
      <c r="C13" s="236" t="s">
        <v>121</v>
      </c>
      <c r="D13" s="236" t="s">
        <v>122</v>
      </c>
      <c r="E13" s="236" t="s">
        <v>56</v>
      </c>
      <c r="F13" s="247" t="s">
        <v>123</v>
      </c>
      <c r="G13" s="248"/>
      <c r="H13" s="235"/>
      <c r="I13" s="235" t="s">
        <v>124</v>
      </c>
      <c r="J13" s="223"/>
      <c r="K13" s="226"/>
      <c r="L13" s="216" t="str">
        <f t="shared" ref="L13" si="32">IF(K13=0,"Defina la frecuencia",IF(K13="2 veces por año","Muy baja",IF(K13="3 a 24 veces por año","Baja",IF(K13="24 a 500 veces por año","Media",IF(K13="500 veces al año y maximo 5000veces por año","Alta","Muy alta")))))</f>
        <v>Defina la frecuencia</v>
      </c>
      <c r="M13" s="229" t="str">
        <f t="shared" ref="M13" si="33">IF(L13="Muy baja","20%",IF(L13="Baja","40%",IF(L13="Media","60%",IF(L13="Alta","80%",IF(L13="Muy alta","100%","Defina la Frecuencia")))))</f>
        <v>Defina la Frecuencia</v>
      </c>
      <c r="N13" s="232" t="e">
        <f t="shared" ref="N13" si="34">VALUE(M13)</f>
        <v>#VALUE!</v>
      </c>
      <c r="O13" s="235"/>
      <c r="P13" s="235"/>
      <c r="Q13" s="216">
        <f t="shared" ref="Q13" si="35">IF(O13=0,0,IF(O13="Afectación menor a 10 SMLMV","Leve 20%",IF(O13="Entre 10 y 50 SMLMV","Menor 40%",IF(O13="Entre 50 y 100 SMLMV","Moderado 60%",IF(O13="Entre 100 y 500 SMLMV","Mayor 80%","Catastrofico 100%")))))</f>
        <v>0</v>
      </c>
      <c r="R13" s="236">
        <f t="shared" ref="R13" si="36">IF(O13=0,0,IF(Q13="Leve 20%",20%,IF(Q13="Menor 40%",40%,IF(Q13="Moderado 60%",60%,IF(Q13="Mayor 80%",80%,100%)))))</f>
        <v>0</v>
      </c>
      <c r="S13" s="216">
        <f>IF(P13=0,0,IF(P13="El riesgo afecta la imagen de algún área del Instituto","Leve 20%",IF(P13="El riesgo afecta la imagen del Instituto internamente, de conocimiento general nivel interno, de junta directiva y proveedores","Menor 40%",IF(P13="El riesgo afecta la imagen del Instituto con algunos usuarios de relevancia frente al logro de los objetivos","Moderado 60%",IF(P13="El riesgo afecta la imagen del Instituto con efecto publicitario sostenido a nivel de sector administrativo, nivel departamental o municipal","Mayor 80%","Catastrofico 100%")))))</f>
        <v>0</v>
      </c>
      <c r="T13" s="89">
        <f t="shared" ref="T13" si="37">IF(S13=0,0,IF(S13="Leve 20%",20%,IF(S13="Menor 40%",40%,IF(S13="Moderado 60%",60%,IF(S13="Mayor 80%",80%,100%)))))</f>
        <v>0</v>
      </c>
      <c r="U13" s="188">
        <f t="shared" ref="U13" si="38">IF(R13&gt;T13,R13,T13)</f>
        <v>0</v>
      </c>
      <c r="V13" s="90">
        <f t="shared" ref="V13" si="39">VALUE(U13)</f>
        <v>0</v>
      </c>
      <c r="W13" s="191" t="e">
        <f>VLOOKUP(N13,Matriz!$B$3:$G$8,MATCH(V13,Matriz!$B$3:$G$3,0),FALSE)</f>
        <v>#VALUE!</v>
      </c>
      <c r="X13" s="91"/>
      <c r="Y13" s="138" t="str">
        <f t="shared" ref="Y13:Y15" si="40">IF(AA13="Preventivo","X",IF(AA13="Detectivo","X"," "))</f>
        <v xml:space="preserve"> </v>
      </c>
      <c r="Z13" s="92" t="str">
        <f t="shared" ref="Z13" si="41">IF(AA13="Correctivo","X"," ")</f>
        <v xml:space="preserve"> </v>
      </c>
      <c r="AA13" s="93"/>
      <c r="AB13" s="94"/>
      <c r="AC13" s="93"/>
      <c r="AD13" s="94">
        <f t="shared" ref="AD13" si="42">IF(AC13="Automatico",25%,15%)</f>
        <v>0.15</v>
      </c>
      <c r="AE13" s="136">
        <f t="shared" ref="AE13" si="43">AB13+AD13</f>
        <v>0.15</v>
      </c>
      <c r="AF13" s="93"/>
      <c r="AG13" s="194"/>
      <c r="AH13" s="194"/>
      <c r="AI13" s="189" t="e">
        <f>M13-(M11*AE13)</f>
        <v>#VALUE!</v>
      </c>
      <c r="AJ13" s="196" t="e">
        <f t="shared" ref="AJ13" si="44">IF(AK13=0,"Valore el control",IF(AK13=20%,"Muy baja",IF(AK13=40%,"Baja",IF(AK13=60%,"Media",IF(AK13=80%,"Alta","Muy alta")))))</f>
        <v>#VALUE!</v>
      </c>
      <c r="AK13" s="198" t="e">
        <f t="shared" ref="AK13" si="45">IF(AI13&lt;20%,20%,IF(AI13&lt;40%,40%,IF(AI13&lt;60%,60%,IF(AI13&lt;80%,80%,100%))))</f>
        <v>#VALUE!</v>
      </c>
      <c r="AL13" s="88" t="e">
        <f t="shared" ref="AL13" si="46">VALUE(AK13)</f>
        <v>#VALUE!</v>
      </c>
      <c r="AM13" s="188">
        <f t="shared" ref="AM13" si="47">IF(AN13=0,0,IF(AN13=20%,"Leve 20%",IF(AN13=40%,"Menor 40%",IF(AN13=60%,"Moderado 60%",IF(AN13=80%,"Mayor 80%","Catastrofico 100%")))))</f>
        <v>0</v>
      </c>
      <c r="AN13" s="177">
        <f t="shared" ref="AN13" si="48">U13</f>
        <v>0</v>
      </c>
      <c r="AO13" s="180" t="e">
        <f>VLOOKUP(AK13,Matriz!$B$3:$G$8,MATCH(AN13,Matriz!$B$3:$G$3,0),FALSE)</f>
        <v>#VALUE!</v>
      </c>
      <c r="AP13" s="181"/>
      <c r="AQ13" s="95"/>
      <c r="AR13" s="96"/>
      <c r="AS13" s="97"/>
      <c r="AT13" s="97"/>
      <c r="AU13" s="96"/>
      <c r="AV13" s="95"/>
      <c r="AW13" s="98"/>
      <c r="AX13" s="99"/>
      <c r="AY13" s="99"/>
      <c r="AZ13" s="156"/>
      <c r="BA13" s="99"/>
      <c r="BB13" s="100"/>
      <c r="BC13" s="93"/>
      <c r="BD13" s="99"/>
      <c r="BE13" s="99"/>
      <c r="BF13" s="93"/>
      <c r="BG13" s="93"/>
      <c r="BH13" s="101"/>
      <c r="BI13" s="93"/>
      <c r="BJ13" s="93"/>
      <c r="BK13" s="93"/>
      <c r="BL13" s="93"/>
      <c r="BM13" s="93"/>
      <c r="BN13" s="101"/>
    </row>
    <row r="14" spans="1:66" s="102" customFormat="1" ht="45.75" customHeight="1">
      <c r="A14" s="235"/>
      <c r="B14" s="235"/>
      <c r="C14" s="194"/>
      <c r="D14" s="194"/>
      <c r="E14" s="194"/>
      <c r="F14" s="247"/>
      <c r="G14" s="249"/>
      <c r="H14" s="235"/>
      <c r="I14" s="235"/>
      <c r="J14" s="224"/>
      <c r="K14" s="227"/>
      <c r="L14" s="196"/>
      <c r="M14" s="230"/>
      <c r="N14" s="233"/>
      <c r="O14" s="235"/>
      <c r="P14" s="235"/>
      <c r="Q14" s="196"/>
      <c r="R14" s="194"/>
      <c r="S14" s="196"/>
      <c r="T14" s="89"/>
      <c r="U14" s="189"/>
      <c r="V14" s="90"/>
      <c r="W14" s="192"/>
      <c r="X14" s="103"/>
      <c r="Y14" s="141" t="str">
        <f t="shared" si="40"/>
        <v xml:space="preserve"> </v>
      </c>
      <c r="Z14" s="92"/>
      <c r="AA14" s="99"/>
      <c r="AB14" s="88"/>
      <c r="AC14" s="99"/>
      <c r="AD14" s="88"/>
      <c r="AE14" s="136"/>
      <c r="AF14" s="99"/>
      <c r="AG14" s="194"/>
      <c r="AH14" s="194"/>
      <c r="AI14" s="189"/>
      <c r="AJ14" s="196"/>
      <c r="AK14" s="199"/>
      <c r="AL14" s="88"/>
      <c r="AM14" s="189"/>
      <c r="AN14" s="178"/>
      <c r="AO14" s="180"/>
      <c r="AP14" s="181"/>
      <c r="AQ14" s="95"/>
      <c r="AR14" s="96"/>
      <c r="AS14" s="97"/>
      <c r="AT14" s="97"/>
      <c r="AU14" s="96"/>
      <c r="AV14" s="95"/>
      <c r="AW14" s="104"/>
      <c r="AX14" s="93"/>
      <c r="AY14" s="93"/>
      <c r="AZ14" s="157"/>
      <c r="BA14" s="93"/>
      <c r="BB14" s="101"/>
      <c r="BC14" s="93"/>
      <c r="BD14" s="93"/>
      <c r="BE14" s="93"/>
      <c r="BF14" s="93"/>
      <c r="BG14" s="93"/>
      <c r="BH14" s="101"/>
      <c r="BI14" s="93"/>
      <c r="BJ14" s="93"/>
      <c r="BK14" s="93"/>
      <c r="BL14" s="93"/>
      <c r="BM14" s="93"/>
      <c r="BN14" s="101"/>
    </row>
    <row r="15" spans="1:66" s="102" customFormat="1" ht="45.75" customHeight="1">
      <c r="A15" s="235"/>
      <c r="B15" s="235"/>
      <c r="C15" s="195"/>
      <c r="D15" s="195"/>
      <c r="E15" s="195"/>
      <c r="F15" s="247"/>
      <c r="G15" s="250"/>
      <c r="H15" s="235"/>
      <c r="I15" s="235"/>
      <c r="J15" s="225"/>
      <c r="K15" s="228"/>
      <c r="L15" s="197"/>
      <c r="M15" s="231"/>
      <c r="N15" s="234"/>
      <c r="O15" s="235"/>
      <c r="P15" s="235"/>
      <c r="Q15" s="197"/>
      <c r="R15" s="195"/>
      <c r="S15" s="197"/>
      <c r="T15" s="89">
        <f t="shared" ref="T15" si="49">IF(S15=0,0,IF(S15="Leve 20%",20%,IF(S15="Menor 40%",40%,IF(S15="Moderado 60%",60%,IF(S15="Mayor 80%",80%,100%)))))</f>
        <v>0</v>
      </c>
      <c r="U15" s="190"/>
      <c r="V15" s="90">
        <f t="shared" ref="V15" si="50">VALUE(U15)</f>
        <v>0</v>
      </c>
      <c r="W15" s="193"/>
      <c r="X15" s="103"/>
      <c r="Y15" s="141" t="str">
        <f t="shared" si="40"/>
        <v xml:space="preserve"> </v>
      </c>
      <c r="Z15" s="105"/>
      <c r="AA15" s="99"/>
      <c r="AB15" s="88"/>
      <c r="AC15" s="99"/>
      <c r="AD15" s="88">
        <f t="shared" ref="AD15" si="51">IF(AC15="Automatico",25%,15%)</f>
        <v>0.15</v>
      </c>
      <c r="AE15" s="137"/>
      <c r="AF15" s="99"/>
      <c r="AG15" s="195"/>
      <c r="AH15" s="195"/>
      <c r="AI15" s="190"/>
      <c r="AJ15" s="197"/>
      <c r="AK15" s="200"/>
      <c r="AL15" s="88">
        <f t="shared" ref="AL15" si="52">VALUE(AK15)</f>
        <v>0</v>
      </c>
      <c r="AM15" s="190"/>
      <c r="AN15" s="179"/>
      <c r="AO15" s="180"/>
      <c r="AP15" s="181"/>
      <c r="AQ15" s="95"/>
      <c r="AR15" s="96"/>
      <c r="AS15" s="97"/>
      <c r="AT15" s="97"/>
      <c r="AU15" s="96"/>
      <c r="AV15" s="95"/>
      <c r="AW15" s="106"/>
      <c r="AX15" s="107"/>
      <c r="AY15" s="107"/>
      <c r="AZ15" s="107"/>
      <c r="BA15" s="107"/>
      <c r="BB15" s="108"/>
      <c r="BC15" s="107"/>
      <c r="BD15" s="107"/>
      <c r="BE15" s="107"/>
      <c r="BF15" s="107"/>
      <c r="BG15" s="107"/>
      <c r="BH15" s="108"/>
      <c r="BI15" s="107"/>
      <c r="BJ15" s="107"/>
      <c r="BK15" s="107"/>
      <c r="BL15" s="107"/>
      <c r="BM15" s="107"/>
      <c r="BN15" s="108"/>
    </row>
    <row r="16" spans="1:66" s="102" customFormat="1" ht="171.75" customHeight="1">
      <c r="A16" s="88">
        <v>2</v>
      </c>
      <c r="B16" s="88" t="s">
        <v>120</v>
      </c>
      <c r="C16" s="88" t="s">
        <v>121</v>
      </c>
      <c r="D16" s="109" t="s">
        <v>122</v>
      </c>
      <c r="E16" s="109" t="s">
        <v>56</v>
      </c>
      <c r="F16" s="110" t="s">
        <v>125</v>
      </c>
      <c r="G16" s="110" t="s">
        <v>126</v>
      </c>
      <c r="H16" s="88" t="s">
        <v>127</v>
      </c>
      <c r="I16" s="88" t="s">
        <v>128</v>
      </c>
      <c r="J16" s="111"/>
      <c r="K16" s="112"/>
      <c r="L16" s="89" t="str">
        <f>IF(K16=0,"Defina la frecuencia",IF(K16="2 veces por año","Muy baja",IF(K16="3 a 24 veces por año","Baja",IF(K16="24 a 500 veces por año","Media",IF(K16="500 veces al año y maximo 5000veces por año","Alta","Muy alta")))))</f>
        <v>Defina la frecuencia</v>
      </c>
      <c r="M16" s="113" t="str">
        <f>IF(L16="Muy baja","20%",IF(L16="Baja","40%",IF(L16="Media","60%",IF(L16="Alta","80%",IF(L16="Muy alta","100%","Defina la Frecuencia")))))</f>
        <v>Defina la Frecuencia</v>
      </c>
      <c r="N16" s="90" t="e">
        <f>VALUE(M16)</f>
        <v>#VALUE!</v>
      </c>
      <c r="O16" s="88"/>
      <c r="P16" s="88"/>
      <c r="Q16" s="89">
        <f>IF(O16=0,0,IF(O16="Afectación menor a 10 SMLMV","Leve 20%",IF(O16="Entre 10 y 50 SMLMV","Menor 40%",IF(O16="Entre 50 y 100 SMLMV","Moderado 60%",IF(O16="Entre 100 y 500 SMLMV","Mayor 80%","Catastrofico 100%")))))</f>
        <v>0</v>
      </c>
      <c r="R16" s="88">
        <f>IF(O16=0,0,IF(Q16="Leve 20%",20%,IF(Q16="Menor 40%",40%,IF(Q16="Moderado 60%",60%,IF(Q16="Mayor 80%",80%,100%)))))</f>
        <v>0</v>
      </c>
      <c r="S16" s="89">
        <f>IF(P16=0,0,IF(P16="El riesgo afecta la imagen de algún área del Instituto","Leve 20%",IF(P16="El riesgo afecta la imagen del Instituto internamente, de conocimiento general nivel interno, de junta directiva y proveedores","Menor 40%",IF(P16="El riesgo afecta la imagen del Instituto con algunos usuarios de relevancia frente al logro de los objetivos","Moderado 60%",IF(P16="El riesgo afecta la imagen del Instituto con efecto publicitario sostenido a nivel de sector administrativo, nivel departamental o municipal","Mayor 80%","Catastrofico 100%")))))</f>
        <v>0</v>
      </c>
      <c r="T16" s="89">
        <f>IF(S16=0,0,IF(S16="Leve 20%",20%,IF(S16="Menor 40%",40%,IF(S16="Moderado 60%",60%,IF(S16="Mayor 80%",80%,100%)))))</f>
        <v>0</v>
      </c>
      <c r="U16" s="114">
        <f>IF(R16&gt;T16,R16,T16)</f>
        <v>0</v>
      </c>
      <c r="V16" s="90">
        <f>VALUE(U16)</f>
        <v>0</v>
      </c>
      <c r="W16" s="115" t="e">
        <f>VLOOKUP(N16,Matriz!$B$3:$G$8,MATCH(V16,Matriz!$B$3:$G$3,0),FALSE)</f>
        <v>#VALUE!</v>
      </c>
      <c r="X16" s="110"/>
      <c r="Y16" s="89" t="str">
        <f>IF(AA16="Preventivo","X",IF(AA16="Detectivo","X"," "))</f>
        <v xml:space="preserve"> </v>
      </c>
      <c r="Z16" s="89" t="str">
        <f>IF(AA16="Correctivo","X"," ")</f>
        <v xml:space="preserve"> </v>
      </c>
      <c r="AA16" s="88"/>
      <c r="AB16" s="88"/>
      <c r="AC16" s="88"/>
      <c r="AD16" s="88">
        <f>IF(AC16="Automatico",25%,15%)</f>
        <v>0.15</v>
      </c>
      <c r="AE16" s="114">
        <f>AB16+AD16</f>
        <v>0.15</v>
      </c>
      <c r="AF16" s="88"/>
      <c r="AG16" s="88"/>
      <c r="AH16" s="88"/>
      <c r="AI16" s="114" t="e">
        <f>M16-(#REF!*AE16)</f>
        <v>#VALUE!</v>
      </c>
      <c r="AJ16" s="89" t="e">
        <f>IF(AK16=0,"Valore el control",IF(AK16=20%,"Muy baja",IF(AK16=40%,"Baja",IF(AK16=60%,"Media",IF(AK16=80%,"Alta","Muy alta")))))</f>
        <v>#VALUE!</v>
      </c>
      <c r="AK16" s="116" t="e">
        <f>IF(AI16&lt;20%,20%,IF(AI16&lt;40%,40%,IF(AI16&lt;60%,60%,IF(AI16&lt;80%,80%,100%))))</f>
        <v>#VALUE!</v>
      </c>
      <c r="AL16" s="88" t="e">
        <f>VALUE(AK16)</f>
        <v>#VALUE!</v>
      </c>
      <c r="AM16" s="114">
        <f>IF(AN16=0,0,IF(AN16=20%,"Leve 20%",IF(AN16=40%,"Menor 40%",IF(AN16=60%,"Moderado 60%",IF(AN16=80%,"Mayor 80%","Catastrofico 100%")))))</f>
        <v>0</v>
      </c>
      <c r="AN16" s="114">
        <f>U16</f>
        <v>0</v>
      </c>
      <c r="AO16" s="115" t="e">
        <f>VLOOKUP(AK16,Matriz!$B$3:$G$8,MATCH(AN16,Matriz!$B$3:$G$3,0),FALSE)</f>
        <v>#VALUE!</v>
      </c>
      <c r="AP16" s="88"/>
      <c r="AQ16" s="110"/>
      <c r="AR16" s="88"/>
      <c r="AS16" s="117"/>
      <c r="AT16" s="117"/>
      <c r="AU16" s="88"/>
      <c r="AV16" s="110"/>
      <c r="AW16" s="118"/>
      <c r="AX16" s="88"/>
      <c r="AY16" s="88"/>
      <c r="AZ16" s="88"/>
      <c r="BA16" s="119"/>
      <c r="BB16" s="120"/>
      <c r="BC16" s="88"/>
      <c r="BD16" s="88"/>
      <c r="BE16" s="88"/>
      <c r="BF16" s="112"/>
      <c r="BG16" s="88"/>
      <c r="BH16" s="120"/>
      <c r="BI16" s="88"/>
      <c r="BJ16" s="88"/>
      <c r="BK16" s="88"/>
      <c r="BL16" s="88"/>
      <c r="BM16" s="88"/>
      <c r="BN16" s="120"/>
    </row>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mergeCells count="119">
    <mergeCell ref="AO8:AO9"/>
    <mergeCell ref="I8:I9"/>
    <mergeCell ref="W8:W9"/>
    <mergeCell ref="AP8:AP9"/>
    <mergeCell ref="K8:K9"/>
    <mergeCell ref="S8:S9"/>
    <mergeCell ref="L8:L9"/>
    <mergeCell ref="M8:M9"/>
    <mergeCell ref="O8:O9"/>
    <mergeCell ref="P8:P9"/>
    <mergeCell ref="Q8:Q9"/>
    <mergeCell ref="A1:B3"/>
    <mergeCell ref="A4:B6"/>
    <mergeCell ref="E4:E6"/>
    <mergeCell ref="X5:X6"/>
    <mergeCell ref="F4:W5"/>
    <mergeCell ref="J1:L3"/>
    <mergeCell ref="C1:I1"/>
    <mergeCell ref="C2:I2"/>
    <mergeCell ref="C3:E3"/>
    <mergeCell ref="F3:I3"/>
    <mergeCell ref="D4:D6"/>
    <mergeCell ref="C4:C6"/>
    <mergeCell ref="I10:I12"/>
    <mergeCell ref="J10:J12"/>
    <mergeCell ref="G10:G12"/>
    <mergeCell ref="BI4:BN5"/>
    <mergeCell ref="AA5:AH5"/>
    <mergeCell ref="AI5:AI6"/>
    <mergeCell ref="AJ5:AJ6"/>
    <mergeCell ref="AK5:AK6"/>
    <mergeCell ref="AM5:AM6"/>
    <mergeCell ref="AQ4:AV5"/>
    <mergeCell ref="AW4:BB5"/>
    <mergeCell ref="AN5:AN6"/>
    <mergeCell ref="AO5:AO6"/>
    <mergeCell ref="AP5:AP6"/>
    <mergeCell ref="X4:AP4"/>
    <mergeCell ref="Y5:Z5"/>
    <mergeCell ref="BC4:BH5"/>
    <mergeCell ref="G8:G9"/>
    <mergeCell ref="J8:J9"/>
    <mergeCell ref="AK8:AK9"/>
    <mergeCell ref="AJ8:AJ9"/>
    <mergeCell ref="U8:U9"/>
    <mergeCell ref="AM8:AM9"/>
    <mergeCell ref="AN8:AN9"/>
    <mergeCell ref="A8:A9"/>
    <mergeCell ref="B8:B9"/>
    <mergeCell ref="H8:H9"/>
    <mergeCell ref="F8:F9"/>
    <mergeCell ref="D8:D9"/>
    <mergeCell ref="A10:A12"/>
    <mergeCell ref="B10:B12"/>
    <mergeCell ref="C10:C12"/>
    <mergeCell ref="D10:D12"/>
    <mergeCell ref="E10:E12"/>
    <mergeCell ref="F10:F12"/>
    <mergeCell ref="H10:H12"/>
    <mergeCell ref="E8:E9"/>
    <mergeCell ref="C8:C9"/>
    <mergeCell ref="A13:A15"/>
    <mergeCell ref="B13:B15"/>
    <mergeCell ref="C13:C15"/>
    <mergeCell ref="D13:D15"/>
    <mergeCell ref="E13:E15"/>
    <mergeCell ref="F13:F15"/>
    <mergeCell ref="G13:G15"/>
    <mergeCell ref="H13:H15"/>
    <mergeCell ref="I13:I15"/>
    <mergeCell ref="S13:S15"/>
    <mergeCell ref="N10:N12"/>
    <mergeCell ref="R10:R12"/>
    <mergeCell ref="J13:J15"/>
    <mergeCell ref="K13:K15"/>
    <mergeCell ref="L13:L15"/>
    <mergeCell ref="M13:M15"/>
    <mergeCell ref="N13:N15"/>
    <mergeCell ref="O13:O15"/>
    <mergeCell ref="P13:P15"/>
    <mergeCell ref="Q13:Q15"/>
    <mergeCell ref="R13:R15"/>
    <mergeCell ref="K10:K12"/>
    <mergeCell ref="L10:L12"/>
    <mergeCell ref="M10:M12"/>
    <mergeCell ref="O10:O12"/>
    <mergeCell ref="P10:P12"/>
    <mergeCell ref="Q10:Q12"/>
    <mergeCell ref="S10:S12"/>
    <mergeCell ref="U13:U15"/>
    <mergeCell ref="W13:W15"/>
    <mergeCell ref="AG13:AG15"/>
    <mergeCell ref="AH13:AH15"/>
    <mergeCell ref="AI13:AI15"/>
    <mergeCell ref="AJ13:AJ15"/>
    <mergeCell ref="AK13:AK15"/>
    <mergeCell ref="AM13:AM15"/>
    <mergeCell ref="AW10:AW12"/>
    <mergeCell ref="AG10:AG12"/>
    <mergeCell ref="AH10:AH12"/>
    <mergeCell ref="AJ10:AJ12"/>
    <mergeCell ref="AK10:AK12"/>
    <mergeCell ref="AM10:AM12"/>
    <mergeCell ref="AN10:AN12"/>
    <mergeCell ref="W10:W12"/>
    <mergeCell ref="U10:U12"/>
    <mergeCell ref="AZ10:AZ12"/>
    <mergeCell ref="BA10:BA12"/>
    <mergeCell ref="BB10:BB12"/>
    <mergeCell ref="AY10:AY12"/>
    <mergeCell ref="BD10:BD12"/>
    <mergeCell ref="BE10:BE12"/>
    <mergeCell ref="AX10:AX12"/>
    <mergeCell ref="AN13:AN15"/>
    <mergeCell ref="AO13:AO15"/>
    <mergeCell ref="AP13:AP15"/>
    <mergeCell ref="AO10:AO12"/>
    <mergeCell ref="AP10:AP12"/>
    <mergeCell ref="BC10:BC12"/>
  </mergeCells>
  <conditionalFormatting sqref="N9 L7:N8 L16:N16">
    <cfRule type="expression" dxfId="95" priority="166">
      <formula>IF($L7="Muy alta",TRUE,FALSE)</formula>
    </cfRule>
    <cfRule type="expression" dxfId="94" priority="167">
      <formula>IF($L7="Alta",TRUE,FALSE)</formula>
    </cfRule>
    <cfRule type="expression" dxfId="93" priority="168">
      <formula>IF($L7="Media",TRUE,FALSE)</formula>
    </cfRule>
    <cfRule type="expression" dxfId="92" priority="170">
      <formula>IF($L7="Baja",TRUE,FALSE)</formula>
    </cfRule>
    <cfRule type="expression" dxfId="91" priority="171">
      <formula>IF($L7="Muy Baja",TRUE,FALSE)</formula>
    </cfRule>
  </conditionalFormatting>
  <conditionalFormatting sqref="V9 U7:V8 U16:V16 AM7:AN8 AM16:AN16 V15">
    <cfRule type="expression" dxfId="90" priority="156">
      <formula>IF($U7=100%,TRUE,FALSE)</formula>
    </cfRule>
    <cfRule type="expression" dxfId="89" priority="157">
      <formula>IF($U7=80%,TRUE,FALSE)</formula>
    </cfRule>
    <cfRule type="expression" dxfId="88" priority="158">
      <formula>IF($U7=60%,TRUE,FALSE)</formula>
    </cfRule>
    <cfRule type="expression" dxfId="87" priority="159">
      <formula>IF($U7=40%,TRUE,FALSE)</formula>
    </cfRule>
    <cfRule type="expression" dxfId="86" priority="160">
      <formula>IF($U7=20%,TRUE,FALSE)</formula>
    </cfRule>
  </conditionalFormatting>
  <conditionalFormatting sqref="Q7:Q8 Q16">
    <cfRule type="expression" dxfId="85" priority="140">
      <formula>IF($Q7="Catastrofico 100%",TRUE,FALSE)</formula>
    </cfRule>
    <cfRule type="expression" dxfId="84" priority="141">
      <formula>IF($Q7="Mayor 80%",TRUE,FALSE)</formula>
    </cfRule>
    <cfRule type="expression" dxfId="83" priority="142">
      <formula>IF($Q7="Moderado 60%",TRUE,FALSE)</formula>
    </cfRule>
    <cfRule type="expression" dxfId="82" priority="143">
      <formula>IF($Q7="Menor 40%",TRUE,FALSE)</formula>
    </cfRule>
    <cfRule type="expression" dxfId="81" priority="144">
      <formula>IF($Q7="Leve 20%",TRUE,FALSE)</formula>
    </cfRule>
  </conditionalFormatting>
  <conditionalFormatting sqref="S7:S8 S16">
    <cfRule type="expression" dxfId="80" priority="135">
      <formula>IF($S7="Catastrofico 100%",TRUE,FALSE)</formula>
    </cfRule>
    <cfRule type="expression" dxfId="79" priority="136">
      <formula>IF($S7="Mayor 80%",TRUE,FALSE)</formula>
    </cfRule>
    <cfRule type="expression" dxfId="78" priority="137">
      <formula>IF($S7="Moderado 60%",TRUE,FALSE)</formula>
    </cfRule>
    <cfRule type="expression" dxfId="77" priority="138">
      <formula>IF($S7="Menor 40%",TRUE,FALSE)</formula>
    </cfRule>
    <cfRule type="expression" dxfId="76" priority="139">
      <formula>IF($S7="Leve 20%",TRUE,FALSE)</formula>
    </cfRule>
  </conditionalFormatting>
  <conditionalFormatting sqref="W7:W8 W16 AO7:AO8 AO16">
    <cfRule type="expression" dxfId="75" priority="126">
      <formula>IF($W7="Extremo",TRUE,FALSE)</formula>
    </cfRule>
    <cfRule type="expression" dxfId="74" priority="127">
      <formula>IF($W7="Alto",TRUE,FALSE)</formula>
    </cfRule>
    <cfRule type="expression" dxfId="73" priority="128">
      <formula>IF($W7="Moderado",TRUE,FALSE)</formula>
    </cfRule>
    <cfRule type="expression" dxfId="72" priority="129">
      <formula>IF($W7="Bajo",TRUE,FALSE)</formula>
    </cfRule>
  </conditionalFormatting>
  <conditionalFormatting sqref="AJ7:AK8 AJ16:AK16">
    <cfRule type="expression" dxfId="71" priority="121">
      <formula>IF($AJ7="Muy alta",TRUE,FALSE)</formula>
    </cfRule>
    <cfRule type="expression" dxfId="70" priority="122">
      <formula>IF($AJ7="Alta",TRUE,FALSE)</formula>
    </cfRule>
    <cfRule type="expression" dxfId="69" priority="123">
      <formula>IF($AJ7="Media",TRUE,FALSE)</formula>
    </cfRule>
    <cfRule type="expression" dxfId="68" priority="124">
      <formula>IF($AJ7="Baja",TRUE,FALSE)</formula>
    </cfRule>
    <cfRule type="expression" dxfId="67" priority="125">
      <formula>IF($AJ7="Muy baja",TRUE,FALSE)</formula>
    </cfRule>
  </conditionalFormatting>
  <conditionalFormatting sqref="L10:N11">
    <cfRule type="expression" dxfId="66" priority="54">
      <formula>IF($L10="Muy alta",TRUE,FALSE)</formula>
    </cfRule>
    <cfRule type="expression" dxfId="65" priority="55">
      <formula>IF($L10="Alta",TRUE,FALSE)</formula>
    </cfRule>
    <cfRule type="expression" dxfId="64" priority="56">
      <formula>IF($L10="Media",TRUE,FALSE)</formula>
    </cfRule>
    <cfRule type="expression" dxfId="63" priority="57">
      <formula>IF($L10="Baja",TRUE,FALSE)</formula>
    </cfRule>
    <cfRule type="expression" dxfId="62" priority="58">
      <formula>IF($L10="Muy Baja",TRUE,FALSE)</formula>
    </cfRule>
  </conditionalFormatting>
  <conditionalFormatting sqref="U10:V11 AM10:AN11 V12">
    <cfRule type="expression" dxfId="61" priority="49">
      <formula>IF($U10=100%,TRUE,FALSE)</formula>
    </cfRule>
    <cfRule type="expression" dxfId="60" priority="50">
      <formula>IF($U10=80%,TRUE,FALSE)</formula>
    </cfRule>
    <cfRule type="expression" dxfId="59" priority="51">
      <formula>IF($U10=60%,TRUE,FALSE)</formula>
    </cfRule>
    <cfRule type="expression" dxfId="58" priority="52">
      <formula>IF($U10=40%,TRUE,FALSE)</formula>
    </cfRule>
    <cfRule type="expression" dxfId="57" priority="53">
      <formula>IF($U10=20%,TRUE,FALSE)</formula>
    </cfRule>
  </conditionalFormatting>
  <conditionalFormatting sqref="Q10:Q11">
    <cfRule type="expression" dxfId="56" priority="44">
      <formula>IF($Q10="Catastrofico 100%",TRUE,FALSE)</formula>
    </cfRule>
    <cfRule type="expression" dxfId="55" priority="45">
      <formula>IF($Q10="Mayor 80%",TRUE,FALSE)</formula>
    </cfRule>
    <cfRule type="expression" dxfId="54" priority="46">
      <formula>IF($Q10="Moderado 60%",TRUE,FALSE)</formula>
    </cfRule>
    <cfRule type="expression" dxfId="53" priority="47">
      <formula>IF($Q10="Menor 40%",TRUE,FALSE)</formula>
    </cfRule>
    <cfRule type="expression" dxfId="52" priority="48">
      <formula>IF($Q10="Leve 20%",TRUE,FALSE)</formula>
    </cfRule>
  </conditionalFormatting>
  <conditionalFormatting sqref="S10:S11">
    <cfRule type="expression" dxfId="51" priority="39">
      <formula>IF($S10="Catastrofico 100%",TRUE,FALSE)</formula>
    </cfRule>
    <cfRule type="expression" dxfId="50" priority="40">
      <formula>IF($S10="Mayor 80%",TRUE,FALSE)</formula>
    </cfRule>
    <cfRule type="expression" dxfId="49" priority="41">
      <formula>IF($S10="Moderado 60%",TRUE,FALSE)</formula>
    </cfRule>
    <cfRule type="expression" dxfId="48" priority="42">
      <formula>IF($S10="Menor 40%",TRUE,FALSE)</formula>
    </cfRule>
    <cfRule type="expression" dxfId="47" priority="43">
      <formula>IF($S10="Leve 20%",TRUE,FALSE)</formula>
    </cfRule>
  </conditionalFormatting>
  <conditionalFormatting sqref="W10:W11 AO10:AO11">
    <cfRule type="expression" dxfId="46" priority="35">
      <formula>IF($W10="Extremo",TRUE,FALSE)</formula>
    </cfRule>
    <cfRule type="expression" dxfId="45" priority="36">
      <formula>IF($W10="Alto",TRUE,FALSE)</formula>
    </cfRule>
    <cfRule type="expression" dxfId="44" priority="37">
      <formula>IF($W10="Moderado",TRUE,FALSE)</formula>
    </cfRule>
    <cfRule type="expression" dxfId="43" priority="38">
      <formula>IF($W10="Bajo",TRUE,FALSE)</formula>
    </cfRule>
  </conditionalFormatting>
  <conditionalFormatting sqref="AJ10:AK11">
    <cfRule type="expression" dxfId="42" priority="30">
      <formula>IF($AJ10="Muy alta",TRUE,FALSE)</formula>
    </cfRule>
    <cfRule type="expression" dxfId="41" priority="31">
      <formula>IF($AJ10="Alta",TRUE,FALSE)</formula>
    </cfRule>
    <cfRule type="expression" dxfId="40" priority="32">
      <formula>IF($AJ10="Media",TRUE,FALSE)</formula>
    </cfRule>
    <cfRule type="expression" dxfId="39" priority="33">
      <formula>IF($AJ10="Baja",TRUE,FALSE)</formula>
    </cfRule>
    <cfRule type="expression" dxfId="38" priority="34">
      <formula>IF($AJ10="Muy baja",TRUE,FALSE)</formula>
    </cfRule>
  </conditionalFormatting>
  <conditionalFormatting sqref="L13:N14">
    <cfRule type="expression" dxfId="37" priority="25">
      <formula>IF($L13="Muy alta",TRUE,FALSE)</formula>
    </cfRule>
    <cfRule type="expression" dxfId="36" priority="26">
      <formula>IF($L13="Alta",TRUE,FALSE)</formula>
    </cfRule>
    <cfRule type="expression" dxfId="35" priority="27">
      <formula>IF($L13="Media",TRUE,FALSE)</formula>
    </cfRule>
    <cfRule type="expression" dxfId="34" priority="28">
      <formula>IF($L13="Baja",TRUE,FALSE)</formula>
    </cfRule>
    <cfRule type="expression" dxfId="33" priority="29">
      <formula>IF($L13="Muy Baja",TRUE,FALSE)</formula>
    </cfRule>
  </conditionalFormatting>
  <conditionalFormatting sqref="U13:V14 AM13:AN14">
    <cfRule type="expression" dxfId="32" priority="20">
      <formula>IF($U13=100%,TRUE,FALSE)</formula>
    </cfRule>
    <cfRule type="expression" dxfId="31" priority="21">
      <formula>IF($U13=80%,TRUE,FALSE)</formula>
    </cfRule>
    <cfRule type="expression" dxfId="30" priority="22">
      <formula>IF($U13=60%,TRUE,FALSE)</formula>
    </cfRule>
    <cfRule type="expression" dxfId="29" priority="23">
      <formula>IF($U13=40%,TRUE,FALSE)</formula>
    </cfRule>
    <cfRule type="expression" dxfId="28" priority="24">
      <formula>IF($U13=20%,TRUE,FALSE)</formula>
    </cfRule>
  </conditionalFormatting>
  <conditionalFormatting sqref="Q13:Q14">
    <cfRule type="expression" dxfId="27" priority="15">
      <formula>IF($Q13="Catastrofico 100%",TRUE,FALSE)</formula>
    </cfRule>
    <cfRule type="expression" dxfId="26" priority="16">
      <formula>IF($Q13="Mayor 80%",TRUE,FALSE)</formula>
    </cfRule>
    <cfRule type="expression" dxfId="25" priority="17">
      <formula>IF($Q13="Moderado 60%",TRUE,FALSE)</formula>
    </cfRule>
    <cfRule type="expression" dxfId="24" priority="18">
      <formula>IF($Q13="Menor 40%",TRUE,FALSE)</formula>
    </cfRule>
    <cfRule type="expression" dxfId="23" priority="19">
      <formula>IF($Q13="Leve 20%",TRUE,FALSE)</formula>
    </cfRule>
  </conditionalFormatting>
  <conditionalFormatting sqref="S13:S14">
    <cfRule type="expression" dxfId="22" priority="10">
      <formula>IF($S13="Catastrofico 100%",TRUE,FALSE)</formula>
    </cfRule>
    <cfRule type="expression" dxfId="21" priority="11">
      <formula>IF($S13="Mayor 80%",TRUE,FALSE)</formula>
    </cfRule>
    <cfRule type="expression" dxfId="20" priority="12">
      <formula>IF($S13="Moderado 60%",TRUE,FALSE)</formula>
    </cfRule>
    <cfRule type="expression" dxfId="19" priority="13">
      <formula>IF($S13="Menor 40%",TRUE,FALSE)</formula>
    </cfRule>
    <cfRule type="expression" dxfId="18" priority="14">
      <formula>IF($S13="Leve 20%",TRUE,FALSE)</formula>
    </cfRule>
  </conditionalFormatting>
  <conditionalFormatting sqref="W13:W14 AO13:AO14">
    <cfRule type="expression" dxfId="17" priority="6">
      <formula>IF($W13="Extremo",TRUE,FALSE)</formula>
    </cfRule>
    <cfRule type="expression" dxfId="16" priority="7">
      <formula>IF($W13="Alto",TRUE,FALSE)</formula>
    </cfRule>
    <cfRule type="expression" dxfId="15" priority="8">
      <formula>IF($W13="Moderado",TRUE,FALSE)</formula>
    </cfRule>
    <cfRule type="expression" dxfId="14" priority="9">
      <formula>IF($W13="Bajo",TRUE,FALSE)</formula>
    </cfRule>
  </conditionalFormatting>
  <conditionalFormatting sqref="AJ13:AK14">
    <cfRule type="expression" dxfId="13" priority="1">
      <formula>IF($AJ13="Muy alta",TRUE,FALSE)</formula>
    </cfRule>
    <cfRule type="expression" dxfId="12" priority="2">
      <formula>IF($AJ13="Alta",TRUE,FALSE)</formula>
    </cfRule>
    <cfRule type="expression" dxfId="11" priority="3">
      <formula>IF($AJ13="Media",TRUE,FALSE)</formula>
    </cfRule>
    <cfRule type="expression" dxfId="10" priority="4">
      <formula>IF($AJ13="Baja",TRUE,FALSE)</formula>
    </cfRule>
    <cfRule type="expression" dxfId="9" priority="5">
      <formula>IF($AJ13="Muy baja",TRUE,FALSE)</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8671B5D5-7759-4FB7-9DAA-68C4D8B81CAB}">
          <x14:formula1>
            <xm:f>Listas!$C$2:$C$6</xm:f>
          </x14:formula1>
          <xm:sqref>K10:K11 K13:K14 K16 K7:K8</xm:sqref>
        </x14:dataValidation>
        <x14:dataValidation type="list" allowBlank="1" showInputMessage="1" showErrorMessage="1" xr:uid="{161664FB-FB43-46A2-ACA3-A1D959DBE1E8}">
          <x14:formula1>
            <xm:f>Listas!$E$3:$E$7</xm:f>
          </x14:formula1>
          <xm:sqref>O10:O11 O13:O14 O16 O7:O8</xm:sqref>
        </x14:dataValidation>
        <x14:dataValidation type="list" allowBlank="1" showInputMessage="1" showErrorMessage="1" xr:uid="{CE63960E-9783-4930-BB1A-C82EC5B2BDFA}">
          <x14:formula1>
            <xm:f>Listas!$F$3:$F$7</xm:f>
          </x14:formula1>
          <xm:sqref>P10:P11 P13:P14 P16 P7:P8</xm:sqref>
        </x14:dataValidation>
        <x14:dataValidation type="list" allowBlank="1" showInputMessage="1" showErrorMessage="1" xr:uid="{008DCCA4-6B15-4E9E-BF0B-024B6C2A85D2}">
          <x14:formula1>
            <xm:f>Listas!$A$2:$A$10</xm:f>
          </x14:formula1>
          <xm:sqref>J10:J11 J13:J14 J16 J7:J8</xm:sqref>
        </x14:dataValidation>
        <x14:dataValidation type="list" allowBlank="1" showInputMessage="1" showErrorMessage="1" xr:uid="{1651180C-A264-4DBE-8DDC-1E33069FADA3}">
          <x14:formula1>
            <xm:f>Listas!$R$2:$R$3</xm:f>
          </x14:formula1>
          <xm:sqref>B10:B11 B13:B14 B16 B7:B8</xm:sqref>
        </x14:dataValidation>
        <x14:dataValidation type="list" allowBlank="1" showInputMessage="1" showErrorMessage="1" xr:uid="{F4C3936E-7187-4E9B-9409-5FEAD27D909E}">
          <x14:formula1>
            <xm:f>Listas!$H$2:$H$4</xm:f>
          </x14:formula1>
          <xm:sqref>AA7:AA16</xm:sqref>
        </x14:dataValidation>
        <x14:dataValidation type="list" allowBlank="1" showInputMessage="1" showErrorMessage="1" xr:uid="{BC795DE6-5D32-4AE9-9E87-F5BDD0C633CF}">
          <x14:formula1>
            <xm:f>Listas!$I$2:$I$3</xm:f>
          </x14:formula1>
          <xm:sqref>AC7:AD16</xm:sqref>
        </x14:dataValidation>
        <x14:dataValidation type="list" allowBlank="1" showInputMessage="1" showErrorMessage="1" xr:uid="{2F1CA850-B5CC-4D9E-887D-25F63C0DF97B}">
          <x14:formula1>
            <xm:f>Listas!$J$2:$J$3</xm:f>
          </x14:formula1>
          <xm:sqref>AF7:AF16</xm:sqref>
        </x14:dataValidation>
        <x14:dataValidation type="list" allowBlank="1" showInputMessage="1" showErrorMessage="1" xr:uid="{B34E9BD0-E261-482D-BFD0-A58D3E1817FF}">
          <x14:formula1>
            <xm:f>Listas!$K$2:$K$3</xm:f>
          </x14:formula1>
          <xm:sqref>AG13:AG14 AG16 AG7:AG11</xm:sqref>
        </x14:dataValidation>
        <x14:dataValidation type="list" allowBlank="1" showInputMessage="1" showErrorMessage="1" xr:uid="{46975C80-A6DF-4BD4-BD1D-DB8F650B5A7F}">
          <x14:formula1>
            <xm:f>Listas!$L$2:$L$3</xm:f>
          </x14:formula1>
          <xm:sqref>AH13:AH14 AH16 AH7:AH11</xm:sqref>
        </x14:dataValidation>
        <x14:dataValidation type="list" allowBlank="1" showInputMessage="1" showErrorMessage="1" xr:uid="{46D6E266-95CA-41BA-99FE-E9CCB3C9174A}">
          <x14:formula1>
            <xm:f>Listas!$P$2:$P$4</xm:f>
          </x14:formula1>
          <xm:sqref>AU7:AU16</xm:sqref>
        </x14:dataValidation>
        <x14:dataValidation type="list" allowBlank="1" showInputMessage="1" showErrorMessage="1" xr:uid="{C02F0F0B-BE94-4170-B066-729F35051F44}">
          <x14:formula1>
            <xm:f>Listas!$T$2:$T$3</xm:f>
          </x14:formula1>
          <xm:sqref>AX10 BJ10:BJ11 AX13:AX14 BD13:BD14 BJ13:BJ14 AX7:AX8 BJ16 BJ7:BJ8 BD16 BD7:BD8 AX16 BD10</xm:sqref>
        </x14:dataValidation>
        <x14:dataValidation type="list" allowBlank="1" showInputMessage="1" showErrorMessage="1" xr:uid="{2C27F230-6833-4B66-91EB-0AC5B9E00340}">
          <x14:formula1>
            <xm:f>Listas!$N$2:$N$4</xm:f>
          </x14:formula1>
          <xm:sqref>AP10:AP11 AP7:AP8 AP16 AP13:AP14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B8B90-83EF-463B-AEBD-76689DA0F472}">
  <dimension ref="A1:W40"/>
  <sheetViews>
    <sheetView workbookViewId="0">
      <selection activeCell="A3" sqref="A3"/>
    </sheetView>
  </sheetViews>
  <sheetFormatPr defaultColWidth="11.42578125" defaultRowHeight="15"/>
  <cols>
    <col min="1" max="1" width="68.7109375" style="11" customWidth="1"/>
    <col min="2" max="2" width="1.5703125" customWidth="1"/>
    <col min="3" max="3" width="27.5703125" customWidth="1"/>
    <col min="4" max="4" width="1.42578125" customWidth="1"/>
    <col min="5" max="6" width="28.140625" customWidth="1"/>
    <col min="7" max="7" width="1.42578125" customWidth="1"/>
    <col min="13" max="13" width="1" customWidth="1"/>
    <col min="14" max="14" width="34.28515625" customWidth="1"/>
    <col min="15" max="15" width="1.5703125" customWidth="1"/>
    <col min="17" max="17" width="2.28515625" customWidth="1"/>
    <col min="19" max="19" width="2" customWidth="1"/>
    <col min="22" max="23" width="8.7109375" customWidth="1"/>
    <col min="24" max="24" width="15.5703125" customWidth="1"/>
  </cols>
  <sheetData>
    <row r="1" spans="1:23" ht="45" customHeight="1">
      <c r="A1" s="16" t="s">
        <v>27</v>
      </c>
      <c r="C1" s="16" t="s">
        <v>129</v>
      </c>
      <c r="E1" s="288" t="s">
        <v>130</v>
      </c>
      <c r="F1" s="288"/>
      <c r="H1" s="289" t="s">
        <v>16</v>
      </c>
      <c r="I1" s="289"/>
      <c r="J1" s="289"/>
      <c r="K1" s="289"/>
      <c r="L1" s="289"/>
      <c r="N1" s="15" t="s">
        <v>22</v>
      </c>
      <c r="P1" s="17" t="s">
        <v>45</v>
      </c>
      <c r="R1" s="17" t="s">
        <v>131</v>
      </c>
      <c r="T1" s="18" t="s">
        <v>48</v>
      </c>
    </row>
    <row r="2" spans="1:23" ht="49.5" customHeight="1">
      <c r="A2" s="19" t="s">
        <v>132</v>
      </c>
      <c r="C2" s="21" t="s">
        <v>84</v>
      </c>
      <c r="E2" s="24" t="s">
        <v>133</v>
      </c>
      <c r="F2" s="24" t="s">
        <v>31</v>
      </c>
      <c r="H2" s="32" t="s">
        <v>65</v>
      </c>
      <c r="I2" s="32" t="s">
        <v>134</v>
      </c>
      <c r="J2" s="32" t="s">
        <v>67</v>
      </c>
      <c r="K2" s="32" t="s">
        <v>68</v>
      </c>
      <c r="L2" s="32" t="s">
        <v>69</v>
      </c>
      <c r="N2" s="31" t="s">
        <v>135</v>
      </c>
      <c r="P2" s="43" t="s">
        <v>136</v>
      </c>
      <c r="R2" s="32" t="s">
        <v>53</v>
      </c>
      <c r="T2" s="35" t="s">
        <v>111</v>
      </c>
    </row>
    <row r="3" spans="1:23" ht="49.5" customHeight="1">
      <c r="A3" s="19" t="s">
        <v>137</v>
      </c>
      <c r="C3" s="21" t="s">
        <v>104</v>
      </c>
      <c r="E3" s="25" t="s">
        <v>85</v>
      </c>
      <c r="F3" s="25" t="s">
        <v>86</v>
      </c>
      <c r="H3" s="32" t="s">
        <v>138</v>
      </c>
      <c r="I3" s="32" t="s">
        <v>66</v>
      </c>
      <c r="J3" s="32" t="s">
        <v>139</v>
      </c>
      <c r="K3" s="32" t="s">
        <v>140</v>
      </c>
      <c r="L3" s="32" t="s">
        <v>141</v>
      </c>
      <c r="N3" s="84" t="s">
        <v>142</v>
      </c>
      <c r="P3" s="44" t="s">
        <v>73</v>
      </c>
      <c r="R3" s="32" t="s">
        <v>120</v>
      </c>
      <c r="T3" s="35" t="s">
        <v>143</v>
      </c>
    </row>
    <row r="4" spans="1:23" ht="96" customHeight="1">
      <c r="A4" s="19" t="s">
        <v>144</v>
      </c>
      <c r="C4" s="21" t="s">
        <v>62</v>
      </c>
      <c r="E4" s="25" t="s">
        <v>145</v>
      </c>
      <c r="F4" s="25" t="s">
        <v>146</v>
      </c>
      <c r="H4" s="32" t="s">
        <v>147</v>
      </c>
      <c r="I4" s="11"/>
      <c r="J4" s="11"/>
      <c r="K4" s="11"/>
      <c r="L4" s="11"/>
      <c r="N4" s="33" t="s">
        <v>148</v>
      </c>
      <c r="P4" s="43" t="s">
        <v>149</v>
      </c>
    </row>
    <row r="5" spans="1:23" ht="49.5" customHeight="1">
      <c r="A5" s="19" t="s">
        <v>150</v>
      </c>
      <c r="C5" s="21" t="s">
        <v>151</v>
      </c>
      <c r="E5" s="25" t="s">
        <v>152</v>
      </c>
      <c r="F5" s="25" t="s">
        <v>153</v>
      </c>
    </row>
    <row r="6" spans="1:23" ht="49.5" customHeight="1">
      <c r="A6" s="19" t="s">
        <v>154</v>
      </c>
      <c r="C6" s="22" t="s">
        <v>155</v>
      </c>
      <c r="E6" s="25" t="s">
        <v>105</v>
      </c>
      <c r="F6" s="25" t="s">
        <v>63</v>
      </c>
      <c r="N6" s="30"/>
    </row>
    <row r="7" spans="1:23" ht="49.5" customHeight="1">
      <c r="A7" s="19" t="s">
        <v>156</v>
      </c>
      <c r="E7" s="25" t="s">
        <v>157</v>
      </c>
      <c r="F7" s="25" t="s">
        <v>158</v>
      </c>
    </row>
    <row r="8" spans="1:23" ht="49.5" customHeight="1">
      <c r="A8" s="19" t="s">
        <v>159</v>
      </c>
      <c r="C8" s="16" t="s">
        <v>160</v>
      </c>
      <c r="E8" s="23"/>
      <c r="F8" s="23"/>
    </row>
    <row r="9" spans="1:23" ht="51.75" customHeight="1">
      <c r="A9" s="19" t="s">
        <v>161</v>
      </c>
      <c r="C9" s="32" t="s">
        <v>162</v>
      </c>
    </row>
    <row r="10" spans="1:23" ht="55.5" customHeight="1">
      <c r="A10" s="19" t="s">
        <v>163</v>
      </c>
      <c r="C10" s="32" t="s">
        <v>164</v>
      </c>
      <c r="E10" s="23"/>
      <c r="F10" s="23"/>
    </row>
    <row r="11" spans="1:23" ht="40.5" customHeight="1">
      <c r="A11" s="19" t="s">
        <v>165</v>
      </c>
      <c r="C11" s="32" t="s">
        <v>166</v>
      </c>
    </row>
    <row r="12" spans="1:23" ht="40.5" customHeight="1">
      <c r="C12" s="32" t="s">
        <v>167</v>
      </c>
    </row>
    <row r="13" spans="1:23" ht="40.5" customHeight="1">
      <c r="C13" s="32" t="s">
        <v>168</v>
      </c>
    </row>
    <row r="14" spans="1:23" ht="40.5" customHeight="1"/>
    <row r="15" spans="1:23" ht="40.5" customHeight="1">
      <c r="V15" s="36"/>
    </row>
    <row r="16" spans="1:23">
      <c r="V16" s="37"/>
      <c r="W16" s="37"/>
    </row>
    <row r="17" spans="22:23">
      <c r="V17" s="37"/>
      <c r="W17" s="37"/>
    </row>
    <row r="18" spans="22:23">
      <c r="V18" s="37"/>
      <c r="W18" s="37"/>
    </row>
    <row r="19" spans="22:23">
      <c r="V19" s="37"/>
      <c r="W19" s="37"/>
    </row>
    <row r="20" spans="22:23">
      <c r="V20" s="37"/>
      <c r="W20" s="37"/>
    </row>
    <row r="21" spans="22:23">
      <c r="V21" s="37"/>
      <c r="W21" s="37"/>
    </row>
    <row r="22" spans="22:23">
      <c r="V22" s="37"/>
      <c r="W22" s="37"/>
    </row>
    <row r="23" spans="22:23">
      <c r="V23" s="37"/>
      <c r="W23" s="37"/>
    </row>
    <row r="24" spans="22:23">
      <c r="V24" s="37"/>
      <c r="W24" s="37"/>
    </row>
    <row r="25" spans="22:23">
      <c r="V25" s="37"/>
      <c r="W25" s="37"/>
    </row>
    <row r="26" spans="22:23">
      <c r="V26" s="37"/>
      <c r="W26" s="37"/>
    </row>
    <row r="27" spans="22:23">
      <c r="V27" s="37"/>
      <c r="W27" s="37"/>
    </row>
    <row r="28" spans="22:23">
      <c r="V28" s="37"/>
      <c r="W28" s="37"/>
    </row>
    <row r="29" spans="22:23">
      <c r="V29" s="37"/>
      <c r="W29" s="37"/>
    </row>
    <row r="30" spans="22:23">
      <c r="V30" s="37"/>
      <c r="W30" s="37"/>
    </row>
    <row r="31" spans="22:23">
      <c r="V31" s="37"/>
      <c r="W31" s="37"/>
    </row>
    <row r="32" spans="22:23">
      <c r="V32" s="37"/>
      <c r="W32" s="37"/>
    </row>
    <row r="33" spans="22:23">
      <c r="V33" s="37"/>
      <c r="W33" s="37"/>
    </row>
    <row r="34" spans="22:23">
      <c r="V34" s="37"/>
      <c r="W34" s="37"/>
    </row>
    <row r="35" spans="22:23">
      <c r="V35" s="37"/>
      <c r="W35" s="37"/>
    </row>
    <row r="36" spans="22:23">
      <c r="V36" s="37"/>
      <c r="W36" s="37"/>
    </row>
    <row r="37" spans="22:23">
      <c r="V37" s="37"/>
      <c r="W37" s="37"/>
    </row>
    <row r="38" spans="22:23">
      <c r="V38" s="37"/>
      <c r="W38" s="37"/>
    </row>
    <row r="39" spans="22:23">
      <c r="V39" s="37"/>
      <c r="W39" s="37"/>
    </row>
    <row r="40" spans="22:23">
      <c r="V40" s="37"/>
      <c r="W40" s="37"/>
    </row>
  </sheetData>
  <mergeCells count="2">
    <mergeCell ref="E1:F1"/>
    <mergeCell ref="H1:L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B677E-BDFE-4435-ACA7-0A84503A736A}">
  <dimension ref="A1:AA28"/>
  <sheetViews>
    <sheetView topLeftCell="A19" workbookViewId="0">
      <selection activeCell="D35" sqref="D35"/>
    </sheetView>
  </sheetViews>
  <sheetFormatPr defaultColWidth="11.42578125" defaultRowHeight="15"/>
  <cols>
    <col min="2" max="4" width="5.42578125" style="3" customWidth="1"/>
    <col min="5" max="19" width="5.42578125" customWidth="1"/>
    <col min="20" max="20" width="65.5703125" customWidth="1"/>
    <col min="21" max="27" width="5.42578125" customWidth="1"/>
    <col min="28" max="30" width="5.7109375" customWidth="1"/>
  </cols>
  <sheetData>
    <row r="1" spans="1:27" s="38" customFormat="1" ht="48.75" customHeight="1">
      <c r="B1" s="290" t="s">
        <v>169</v>
      </c>
      <c r="C1" s="290"/>
      <c r="D1" s="290"/>
      <c r="E1" s="290"/>
      <c r="F1" s="290"/>
      <c r="G1" s="290"/>
      <c r="H1" s="290"/>
      <c r="I1" s="290"/>
      <c r="J1" s="290"/>
      <c r="K1" s="290"/>
    </row>
    <row r="2" spans="1:27">
      <c r="C2" s="41" t="s">
        <v>23</v>
      </c>
      <c r="D2" s="39"/>
    </row>
    <row r="3" spans="1:27">
      <c r="C3" s="40">
        <v>0.2</v>
      </c>
      <c r="D3" s="40">
        <v>0.4</v>
      </c>
      <c r="E3" s="40">
        <v>0.6</v>
      </c>
      <c r="F3" s="40">
        <v>0.8</v>
      </c>
      <c r="G3" s="40">
        <v>1</v>
      </c>
      <c r="H3" s="40"/>
      <c r="I3" s="40"/>
      <c r="J3" s="40"/>
      <c r="K3" s="40"/>
      <c r="L3" s="40"/>
      <c r="M3" s="40"/>
      <c r="N3" s="40"/>
      <c r="O3" s="40"/>
      <c r="P3" s="40"/>
      <c r="Q3" s="40"/>
      <c r="R3" s="40"/>
      <c r="S3" s="40"/>
      <c r="T3" s="40"/>
      <c r="U3" s="40"/>
      <c r="V3" s="40"/>
      <c r="W3" s="40"/>
      <c r="X3" s="40"/>
      <c r="Y3" s="40"/>
      <c r="Z3" s="40"/>
      <c r="AA3" s="40"/>
    </row>
    <row r="4" spans="1:27">
      <c r="A4" s="39" t="s">
        <v>35</v>
      </c>
      <c r="B4" s="40">
        <v>0.2</v>
      </c>
      <c r="C4" s="20" t="s">
        <v>170</v>
      </c>
      <c r="D4" s="20" t="s">
        <v>170</v>
      </c>
      <c r="E4" s="20" t="s">
        <v>171</v>
      </c>
      <c r="F4" s="20" t="s">
        <v>172</v>
      </c>
      <c r="G4" s="20" t="s">
        <v>173</v>
      </c>
    </row>
    <row r="5" spans="1:27">
      <c r="B5" s="40">
        <v>0.4</v>
      </c>
      <c r="C5" s="20" t="s">
        <v>170</v>
      </c>
      <c r="D5" s="20" t="s">
        <v>171</v>
      </c>
      <c r="E5" s="20" t="s">
        <v>171</v>
      </c>
      <c r="F5" s="20" t="s">
        <v>172</v>
      </c>
      <c r="G5" s="20" t="s">
        <v>173</v>
      </c>
    </row>
    <row r="6" spans="1:27">
      <c r="B6" s="40">
        <v>0.6</v>
      </c>
      <c r="C6" s="20" t="s">
        <v>171</v>
      </c>
      <c r="D6" s="20" t="s">
        <v>171</v>
      </c>
      <c r="E6" s="20" t="s">
        <v>171</v>
      </c>
      <c r="F6" s="20" t="s">
        <v>172</v>
      </c>
      <c r="G6" s="20" t="s">
        <v>173</v>
      </c>
    </row>
    <row r="7" spans="1:27">
      <c r="B7" s="40">
        <v>0.8</v>
      </c>
      <c r="C7" s="20" t="s">
        <v>171</v>
      </c>
      <c r="D7" s="20" t="s">
        <v>171</v>
      </c>
      <c r="E7" s="20" t="s">
        <v>172</v>
      </c>
      <c r="F7" s="20" t="s">
        <v>172</v>
      </c>
      <c r="G7" s="20" t="s">
        <v>173</v>
      </c>
    </row>
    <row r="8" spans="1:27">
      <c r="B8" s="40">
        <v>1</v>
      </c>
      <c r="C8" s="20" t="s">
        <v>172</v>
      </c>
      <c r="D8" s="20" t="s">
        <v>172</v>
      </c>
      <c r="E8" s="20" t="s">
        <v>172</v>
      </c>
      <c r="F8" s="20" t="s">
        <v>172</v>
      </c>
      <c r="G8" s="20" t="s">
        <v>173</v>
      </c>
    </row>
    <row r="9" spans="1:27">
      <c r="B9" s="40"/>
    </row>
    <row r="10" spans="1:27">
      <c r="B10" s="40"/>
    </row>
    <row r="20" spans="1:10" ht="29.25" customHeight="1">
      <c r="A20" s="290" t="s">
        <v>174</v>
      </c>
      <c r="B20" s="290"/>
      <c r="C20" s="290"/>
      <c r="D20" s="290"/>
      <c r="E20" s="290"/>
      <c r="F20" s="290"/>
      <c r="G20" s="290"/>
      <c r="H20" s="290"/>
      <c r="I20" s="290"/>
      <c r="J20" s="290"/>
    </row>
    <row r="22" spans="1:10">
      <c r="C22" s="41" t="s">
        <v>23</v>
      </c>
      <c r="D22" s="39"/>
    </row>
    <row r="23" spans="1:10">
      <c r="B23" s="20"/>
      <c r="C23" s="45" t="s">
        <v>175</v>
      </c>
      <c r="D23" s="45" t="s">
        <v>176</v>
      </c>
      <c r="E23" s="45" t="s">
        <v>171</v>
      </c>
      <c r="F23" s="45" t="s">
        <v>177</v>
      </c>
      <c r="G23" s="45" t="s">
        <v>178</v>
      </c>
    </row>
    <row r="24" spans="1:10">
      <c r="A24" s="39" t="s">
        <v>35</v>
      </c>
      <c r="B24" s="45" t="s">
        <v>179</v>
      </c>
      <c r="C24" s="20" t="s">
        <v>180</v>
      </c>
      <c r="D24" s="20" t="s">
        <v>180</v>
      </c>
      <c r="E24" s="20" t="s">
        <v>173</v>
      </c>
      <c r="F24" s="20" t="s">
        <v>173</v>
      </c>
      <c r="G24" s="20" t="s">
        <v>173</v>
      </c>
    </row>
    <row r="25" spans="1:10">
      <c r="B25" s="45" t="s">
        <v>181</v>
      </c>
      <c r="C25" s="20" t="s">
        <v>180</v>
      </c>
      <c r="D25" s="20" t="s">
        <v>180</v>
      </c>
      <c r="E25" s="20" t="s">
        <v>172</v>
      </c>
      <c r="F25" s="20" t="s">
        <v>173</v>
      </c>
      <c r="G25" s="20" t="s">
        <v>173</v>
      </c>
    </row>
    <row r="26" spans="1:10">
      <c r="B26" s="45" t="s">
        <v>182</v>
      </c>
      <c r="C26" s="20" t="s">
        <v>180</v>
      </c>
      <c r="D26" s="20" t="s">
        <v>180</v>
      </c>
      <c r="E26" s="20" t="s">
        <v>172</v>
      </c>
      <c r="F26" s="20" t="s">
        <v>173</v>
      </c>
      <c r="G26" s="20" t="s">
        <v>173</v>
      </c>
    </row>
    <row r="27" spans="1:10">
      <c r="B27" s="45" t="s">
        <v>183</v>
      </c>
      <c r="C27" s="20" t="s">
        <v>180</v>
      </c>
      <c r="D27" s="20" t="s">
        <v>180</v>
      </c>
      <c r="E27" s="20" t="s">
        <v>171</v>
      </c>
      <c r="F27" s="20" t="s">
        <v>172</v>
      </c>
      <c r="G27" s="20" t="s">
        <v>173</v>
      </c>
    </row>
    <row r="28" spans="1:10">
      <c r="B28" s="45" t="s">
        <v>184</v>
      </c>
      <c r="C28" s="20" t="s">
        <v>180</v>
      </c>
      <c r="D28" s="20" t="s">
        <v>180</v>
      </c>
      <c r="E28" s="20" t="s">
        <v>171</v>
      </c>
      <c r="F28" s="20" t="s">
        <v>172</v>
      </c>
      <c r="G28" s="20" t="s">
        <v>173</v>
      </c>
    </row>
  </sheetData>
  <mergeCells count="2">
    <mergeCell ref="B1:K1"/>
    <mergeCell ref="A20:J2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3"/>
  <sheetViews>
    <sheetView topLeftCell="A177" workbookViewId="0">
      <selection activeCell="C215" sqref="C215:C219"/>
    </sheetView>
  </sheetViews>
  <sheetFormatPr defaultColWidth="11.42578125" defaultRowHeight="15"/>
  <cols>
    <col min="1" max="1" width="26.28515625" customWidth="1"/>
    <col min="2" max="2" width="27.5703125" bestFit="1" customWidth="1"/>
    <col min="3" max="3" width="42.42578125" style="3" bestFit="1" customWidth="1"/>
    <col min="4" max="4" width="31.140625" bestFit="1" customWidth="1"/>
    <col min="5" max="5" width="26.42578125" bestFit="1" customWidth="1"/>
  </cols>
  <sheetData>
    <row r="1" spans="1:3">
      <c r="A1" s="294" t="s">
        <v>185</v>
      </c>
      <c r="B1" s="294"/>
      <c r="C1" s="294"/>
    </row>
    <row r="2" spans="1:3">
      <c r="A2" s="1" t="s">
        <v>186</v>
      </c>
      <c r="B2" s="1" t="s">
        <v>187</v>
      </c>
      <c r="C2" s="1" t="s">
        <v>188</v>
      </c>
    </row>
    <row r="3" spans="1:3">
      <c r="A3" s="2" t="s">
        <v>189</v>
      </c>
      <c r="B3" s="2" t="s">
        <v>190</v>
      </c>
      <c r="C3" s="2" t="s">
        <v>191</v>
      </c>
    </row>
    <row r="4" spans="1:3">
      <c r="A4" s="2" t="s">
        <v>192</v>
      </c>
      <c r="B4" s="2" t="s">
        <v>193</v>
      </c>
      <c r="C4" s="2" t="s">
        <v>194</v>
      </c>
    </row>
    <row r="5" spans="1:3">
      <c r="A5" s="2" t="s">
        <v>195</v>
      </c>
      <c r="B5" s="2" t="s">
        <v>196</v>
      </c>
      <c r="C5" s="2" t="s">
        <v>197</v>
      </c>
    </row>
    <row r="6" spans="1:3">
      <c r="A6" s="2" t="s">
        <v>198</v>
      </c>
      <c r="B6" s="2" t="s">
        <v>199</v>
      </c>
      <c r="C6" s="2" t="s">
        <v>200</v>
      </c>
    </row>
    <row r="7" spans="1:3">
      <c r="A7" s="2" t="s">
        <v>201</v>
      </c>
      <c r="B7" s="2" t="s">
        <v>202</v>
      </c>
      <c r="C7" s="2" t="s">
        <v>203</v>
      </c>
    </row>
    <row r="8" spans="1:3">
      <c r="A8" s="2" t="s">
        <v>204</v>
      </c>
      <c r="B8" s="2" t="s">
        <v>205</v>
      </c>
      <c r="C8" s="2" t="s">
        <v>206</v>
      </c>
    </row>
    <row r="9" spans="1:3">
      <c r="A9" s="2"/>
      <c r="B9" s="2"/>
      <c r="C9" s="2" t="s">
        <v>207</v>
      </c>
    </row>
    <row r="11" spans="1:3">
      <c r="A11" s="1" t="s">
        <v>208</v>
      </c>
    </row>
    <row r="12" spans="1:3">
      <c r="A12" s="2" t="s">
        <v>201</v>
      </c>
    </row>
    <row r="13" spans="1:3">
      <c r="A13" s="2" t="s">
        <v>209</v>
      </c>
    </row>
    <row r="14" spans="1:3">
      <c r="A14" s="2" t="s">
        <v>210</v>
      </c>
    </row>
    <row r="15" spans="1:3">
      <c r="A15" s="2" t="s">
        <v>211</v>
      </c>
    </row>
    <row r="16" spans="1:3">
      <c r="A16" s="2" t="s">
        <v>199</v>
      </c>
    </row>
    <row r="17" spans="1:3">
      <c r="A17" s="2" t="s">
        <v>212</v>
      </c>
    </row>
    <row r="18" spans="1:3">
      <c r="A18" s="2" t="s">
        <v>213</v>
      </c>
    </row>
    <row r="19" spans="1:3">
      <c r="A19" s="2" t="s">
        <v>214</v>
      </c>
    </row>
    <row r="20" spans="1:3">
      <c r="A20" s="2" t="s">
        <v>215</v>
      </c>
    </row>
    <row r="22" spans="1:3">
      <c r="A22" s="294" t="s">
        <v>216</v>
      </c>
      <c r="B22" s="294"/>
    </row>
    <row r="23" spans="1:3">
      <c r="A23" s="1" t="s">
        <v>217</v>
      </c>
      <c r="B23" s="1" t="s">
        <v>218</v>
      </c>
    </row>
    <row r="24" spans="1:3">
      <c r="A24" s="2" t="s">
        <v>219</v>
      </c>
      <c r="B24" s="2" t="s">
        <v>220</v>
      </c>
    </row>
    <row r="25" spans="1:3">
      <c r="A25" s="2" t="s">
        <v>221</v>
      </c>
      <c r="B25" s="2" t="s">
        <v>222</v>
      </c>
    </row>
    <row r="26" spans="1:3">
      <c r="A26" s="2" t="s">
        <v>223</v>
      </c>
      <c r="B26" s="2" t="s">
        <v>224</v>
      </c>
    </row>
    <row r="27" spans="1:3">
      <c r="A27" s="2" t="s">
        <v>225</v>
      </c>
      <c r="B27" s="2" t="s">
        <v>226</v>
      </c>
    </row>
    <row r="28" spans="1:3">
      <c r="A28" s="2" t="s">
        <v>227</v>
      </c>
      <c r="B28" s="2" t="s">
        <v>228</v>
      </c>
    </row>
    <row r="30" spans="1:3">
      <c r="A30" s="294" t="s">
        <v>229</v>
      </c>
      <c r="B30" s="294"/>
      <c r="C30" s="294"/>
    </row>
    <row r="31" spans="1:3">
      <c r="A31" s="1" t="s">
        <v>217</v>
      </c>
      <c r="B31" s="1" t="s">
        <v>218</v>
      </c>
      <c r="C31" s="4" t="s">
        <v>229</v>
      </c>
    </row>
    <row r="32" spans="1:3">
      <c r="A32" s="5" t="s">
        <v>227</v>
      </c>
      <c r="B32" s="2" t="s">
        <v>220</v>
      </c>
      <c r="C32" s="2" t="s">
        <v>230</v>
      </c>
    </row>
    <row r="33" spans="1:3">
      <c r="A33" s="5" t="s">
        <v>227</v>
      </c>
      <c r="B33" s="2" t="s">
        <v>222</v>
      </c>
      <c r="C33" s="2" t="s">
        <v>230</v>
      </c>
    </row>
    <row r="34" spans="1:3">
      <c r="A34" s="5" t="s">
        <v>227</v>
      </c>
      <c r="B34" s="2" t="s">
        <v>224</v>
      </c>
      <c r="C34" s="2" t="s">
        <v>224</v>
      </c>
    </row>
    <row r="35" spans="1:3">
      <c r="A35" s="5" t="s">
        <v>227</v>
      </c>
      <c r="B35" s="2" t="s">
        <v>226</v>
      </c>
      <c r="C35" s="2" t="s">
        <v>231</v>
      </c>
    </row>
    <row r="36" spans="1:3">
      <c r="A36" s="5" t="s">
        <v>227</v>
      </c>
      <c r="B36" s="2" t="s">
        <v>228</v>
      </c>
      <c r="C36" s="2" t="s">
        <v>232</v>
      </c>
    </row>
    <row r="37" spans="1:3">
      <c r="A37" s="5" t="s">
        <v>225</v>
      </c>
      <c r="B37" s="2" t="s">
        <v>220</v>
      </c>
      <c r="C37" s="2" t="s">
        <v>230</v>
      </c>
    </row>
    <row r="38" spans="1:3">
      <c r="A38" s="5" t="s">
        <v>225</v>
      </c>
      <c r="B38" s="2" t="s">
        <v>222</v>
      </c>
      <c r="C38" s="2" t="s">
        <v>230</v>
      </c>
    </row>
    <row r="39" spans="1:3">
      <c r="A39" s="5" t="s">
        <v>225</v>
      </c>
      <c r="B39" s="2" t="s">
        <v>224</v>
      </c>
      <c r="C39" s="2" t="s">
        <v>224</v>
      </c>
    </row>
    <row r="40" spans="1:3">
      <c r="A40" s="5" t="s">
        <v>225</v>
      </c>
      <c r="B40" s="2" t="s">
        <v>226</v>
      </c>
      <c r="C40" s="2" t="s">
        <v>231</v>
      </c>
    </row>
    <row r="41" spans="1:3">
      <c r="A41" s="5" t="s">
        <v>225</v>
      </c>
      <c r="B41" s="2" t="s">
        <v>228</v>
      </c>
      <c r="C41" s="2" t="s">
        <v>232</v>
      </c>
    </row>
    <row r="42" spans="1:3">
      <c r="A42" s="5" t="s">
        <v>223</v>
      </c>
      <c r="B42" s="2" t="s">
        <v>220</v>
      </c>
      <c r="C42" s="2" t="s">
        <v>230</v>
      </c>
    </row>
    <row r="43" spans="1:3">
      <c r="A43" s="5" t="s">
        <v>223</v>
      </c>
      <c r="B43" s="2" t="s">
        <v>222</v>
      </c>
      <c r="C43" s="2" t="s">
        <v>224</v>
      </c>
    </row>
    <row r="44" spans="1:3">
      <c r="A44" s="5" t="s">
        <v>223</v>
      </c>
      <c r="B44" s="2" t="s">
        <v>224</v>
      </c>
      <c r="C44" s="2" t="s">
        <v>231</v>
      </c>
    </row>
    <row r="45" spans="1:3">
      <c r="A45" s="5" t="s">
        <v>223</v>
      </c>
      <c r="B45" s="2" t="s">
        <v>226</v>
      </c>
      <c r="C45" s="2" t="s">
        <v>232</v>
      </c>
    </row>
    <row r="46" spans="1:3">
      <c r="A46" s="5" t="s">
        <v>223</v>
      </c>
      <c r="B46" s="2" t="s">
        <v>228</v>
      </c>
      <c r="C46" s="2" t="s">
        <v>232</v>
      </c>
    </row>
    <row r="47" spans="1:3">
      <c r="A47" s="6" t="s">
        <v>221</v>
      </c>
      <c r="B47" s="2" t="s">
        <v>220</v>
      </c>
      <c r="C47" s="2" t="s">
        <v>224</v>
      </c>
    </row>
    <row r="48" spans="1:3">
      <c r="A48" s="6" t="s">
        <v>221</v>
      </c>
      <c r="B48" s="2" t="s">
        <v>222</v>
      </c>
      <c r="C48" s="2" t="s">
        <v>231</v>
      </c>
    </row>
    <row r="49" spans="1:3">
      <c r="A49" s="6" t="s">
        <v>221</v>
      </c>
      <c r="B49" s="2" t="s">
        <v>224</v>
      </c>
      <c r="C49" s="2" t="s">
        <v>231</v>
      </c>
    </row>
    <row r="50" spans="1:3">
      <c r="A50" s="6" t="s">
        <v>221</v>
      </c>
      <c r="B50" s="2" t="s">
        <v>226</v>
      </c>
      <c r="C50" s="2" t="s">
        <v>232</v>
      </c>
    </row>
    <row r="51" spans="1:3">
      <c r="A51" s="6" t="s">
        <v>221</v>
      </c>
      <c r="B51" s="2" t="s">
        <v>228</v>
      </c>
      <c r="C51" s="2" t="s">
        <v>232</v>
      </c>
    </row>
    <row r="52" spans="1:3">
      <c r="A52" s="7" t="s">
        <v>219</v>
      </c>
      <c r="B52" s="2" t="s">
        <v>220</v>
      </c>
      <c r="C52" s="2" t="s">
        <v>231</v>
      </c>
    </row>
    <row r="53" spans="1:3">
      <c r="A53" s="7" t="s">
        <v>219</v>
      </c>
      <c r="B53" s="2" t="s">
        <v>222</v>
      </c>
      <c r="C53" s="2" t="s">
        <v>231</v>
      </c>
    </row>
    <row r="54" spans="1:3">
      <c r="A54" s="7" t="s">
        <v>219</v>
      </c>
      <c r="B54" s="2" t="s">
        <v>224</v>
      </c>
      <c r="C54" s="2" t="s">
        <v>232</v>
      </c>
    </row>
    <row r="55" spans="1:3">
      <c r="A55" s="7" t="s">
        <v>219</v>
      </c>
      <c r="B55" s="2" t="s">
        <v>226</v>
      </c>
      <c r="C55" s="2" t="s">
        <v>232</v>
      </c>
    </row>
    <row r="56" spans="1:3">
      <c r="A56" s="7" t="s">
        <v>219</v>
      </c>
      <c r="B56" s="2" t="s">
        <v>228</v>
      </c>
      <c r="C56" s="2" t="s">
        <v>232</v>
      </c>
    </row>
    <row r="59" spans="1:3">
      <c r="A59" s="9" t="s">
        <v>233</v>
      </c>
    </row>
    <row r="60" spans="1:3">
      <c r="A60" s="8" t="s">
        <v>234</v>
      </c>
    </row>
    <row r="61" spans="1:3">
      <c r="A61" s="8" t="s">
        <v>235</v>
      </c>
    </row>
    <row r="64" spans="1:3">
      <c r="A64" s="294" t="s">
        <v>236</v>
      </c>
      <c r="B64" s="294"/>
    </row>
    <row r="65" spans="1:2">
      <c r="A65" s="293" t="s">
        <v>237</v>
      </c>
      <c r="B65" s="2">
        <v>0</v>
      </c>
    </row>
    <row r="66" spans="1:2">
      <c r="A66" s="293"/>
      <c r="B66" s="2">
        <v>15</v>
      </c>
    </row>
    <row r="67" spans="1:2">
      <c r="A67" s="293" t="s">
        <v>238</v>
      </c>
      <c r="B67" s="2">
        <v>0</v>
      </c>
    </row>
    <row r="68" spans="1:2">
      <c r="A68" s="293"/>
      <c r="B68" s="2">
        <v>15</v>
      </c>
    </row>
    <row r="69" spans="1:2">
      <c r="A69" s="293" t="s">
        <v>239</v>
      </c>
      <c r="B69" s="2">
        <v>0</v>
      </c>
    </row>
    <row r="70" spans="1:2">
      <c r="A70" s="293"/>
      <c r="B70" s="2">
        <v>10</v>
      </c>
    </row>
    <row r="71" spans="1:2">
      <c r="A71" s="293"/>
      <c r="B71" s="2">
        <v>15</v>
      </c>
    </row>
    <row r="72" spans="1:2">
      <c r="A72" s="291" t="s">
        <v>240</v>
      </c>
      <c r="B72" s="2">
        <v>0</v>
      </c>
    </row>
    <row r="73" spans="1:2">
      <c r="A73" s="291"/>
      <c r="B73" s="2">
        <v>15</v>
      </c>
    </row>
    <row r="74" spans="1:2">
      <c r="A74" s="292" t="s">
        <v>241</v>
      </c>
      <c r="B74" s="2">
        <v>0</v>
      </c>
    </row>
    <row r="75" spans="1:2">
      <c r="A75" s="292"/>
      <c r="B75" s="2">
        <v>15</v>
      </c>
    </row>
    <row r="76" spans="1:2">
      <c r="A76" s="292" t="s">
        <v>242</v>
      </c>
      <c r="B76" s="2">
        <v>0</v>
      </c>
    </row>
    <row r="77" spans="1:2">
      <c r="A77" s="292"/>
      <c r="B77" s="2">
        <v>5</v>
      </c>
    </row>
    <row r="78" spans="1:2">
      <c r="A78" s="292"/>
      <c r="B78" s="2">
        <v>10</v>
      </c>
    </row>
    <row r="82" spans="1:3">
      <c r="A82" s="295" t="s">
        <v>243</v>
      </c>
      <c r="B82" s="2" t="s">
        <v>244</v>
      </c>
    </row>
    <row r="83" spans="1:3">
      <c r="A83" s="295"/>
      <c r="B83" s="2" t="s">
        <v>224</v>
      </c>
    </row>
    <row r="84" spans="1:3">
      <c r="A84" s="295"/>
      <c r="B84" s="3" t="s">
        <v>245</v>
      </c>
    </row>
    <row r="86" spans="1:3">
      <c r="A86" s="294" t="s">
        <v>246</v>
      </c>
      <c r="B86" s="294"/>
      <c r="C86" s="294"/>
    </row>
    <row r="87" spans="1:3">
      <c r="A87" s="1" t="s">
        <v>247</v>
      </c>
      <c r="B87" s="1" t="s">
        <v>248</v>
      </c>
      <c r="C87" s="1" t="s">
        <v>249</v>
      </c>
    </row>
    <row r="88" spans="1:3">
      <c r="A88" s="2" t="s">
        <v>244</v>
      </c>
      <c r="B88" s="2" t="s">
        <v>244</v>
      </c>
      <c r="C88" s="2" t="s">
        <v>244</v>
      </c>
    </row>
    <row r="89" spans="1:3">
      <c r="A89" s="2" t="s">
        <v>244</v>
      </c>
      <c r="B89" s="2" t="s">
        <v>224</v>
      </c>
      <c r="C89" s="2" t="s">
        <v>224</v>
      </c>
    </row>
    <row r="90" spans="1:3">
      <c r="A90" s="2" t="s">
        <v>244</v>
      </c>
      <c r="B90" s="2" t="s">
        <v>245</v>
      </c>
      <c r="C90" s="2" t="s">
        <v>245</v>
      </c>
    </row>
    <row r="91" spans="1:3">
      <c r="A91" s="2" t="s">
        <v>224</v>
      </c>
      <c r="B91" s="2" t="s">
        <v>244</v>
      </c>
      <c r="C91" s="2" t="s">
        <v>224</v>
      </c>
    </row>
    <row r="92" spans="1:3">
      <c r="A92" s="2" t="s">
        <v>224</v>
      </c>
      <c r="B92" s="2" t="s">
        <v>224</v>
      </c>
      <c r="C92" s="2" t="s">
        <v>224</v>
      </c>
    </row>
    <row r="93" spans="1:3">
      <c r="A93" s="2" t="s">
        <v>224</v>
      </c>
      <c r="B93" s="2" t="s">
        <v>245</v>
      </c>
      <c r="C93" s="2" t="s">
        <v>245</v>
      </c>
    </row>
    <row r="94" spans="1:3">
      <c r="A94" s="2" t="s">
        <v>245</v>
      </c>
      <c r="B94" s="2" t="s">
        <v>244</v>
      </c>
      <c r="C94" s="2" t="s">
        <v>245</v>
      </c>
    </row>
    <row r="95" spans="1:3">
      <c r="A95" s="2" t="s">
        <v>245</v>
      </c>
      <c r="B95" s="2" t="s">
        <v>224</v>
      </c>
      <c r="C95" s="2" t="s">
        <v>245</v>
      </c>
    </row>
    <row r="96" spans="1:3">
      <c r="A96" s="2" t="s">
        <v>245</v>
      </c>
      <c r="B96" s="2" t="s">
        <v>245</v>
      </c>
      <c r="C96" s="2" t="s">
        <v>245</v>
      </c>
    </row>
    <row r="99" spans="1:3" ht="15" customHeight="1">
      <c r="A99" s="291" t="s">
        <v>250</v>
      </c>
      <c r="B99" s="291"/>
      <c r="C99" s="11"/>
    </row>
    <row r="100" spans="1:3">
      <c r="A100" s="2">
        <v>1</v>
      </c>
      <c r="B100" s="2" t="s">
        <v>245</v>
      </c>
    </row>
    <row r="101" spans="1:3">
      <c r="A101" s="2">
        <v>2</v>
      </c>
      <c r="B101" s="2" t="s">
        <v>245</v>
      </c>
    </row>
    <row r="102" spans="1:3">
      <c r="A102" s="2">
        <v>3</v>
      </c>
      <c r="B102" s="2" t="s">
        <v>245</v>
      </c>
    </row>
    <row r="103" spans="1:3">
      <c r="A103" s="2">
        <v>4</v>
      </c>
      <c r="B103" s="2" t="s">
        <v>245</v>
      </c>
    </row>
    <row r="104" spans="1:3">
      <c r="A104" s="2">
        <v>5</v>
      </c>
      <c r="B104" s="2" t="s">
        <v>245</v>
      </c>
    </row>
    <row r="105" spans="1:3">
      <c r="A105" s="2">
        <v>6</v>
      </c>
      <c r="B105" s="2" t="s">
        <v>245</v>
      </c>
    </row>
    <row r="106" spans="1:3">
      <c r="A106" s="2">
        <v>7</v>
      </c>
      <c r="B106" s="2" t="s">
        <v>245</v>
      </c>
    </row>
    <row r="107" spans="1:3">
      <c r="A107" s="2">
        <v>8</v>
      </c>
      <c r="B107" s="2" t="s">
        <v>245</v>
      </c>
    </row>
    <row r="108" spans="1:3">
      <c r="A108" s="2">
        <v>9</v>
      </c>
      <c r="B108" s="2" t="s">
        <v>245</v>
      </c>
    </row>
    <row r="109" spans="1:3">
      <c r="A109" s="2">
        <v>10</v>
      </c>
      <c r="B109" s="2" t="s">
        <v>245</v>
      </c>
    </row>
    <row r="110" spans="1:3">
      <c r="A110" s="2">
        <v>11</v>
      </c>
      <c r="B110" s="2" t="s">
        <v>245</v>
      </c>
    </row>
    <row r="111" spans="1:3">
      <c r="A111" s="2">
        <v>12</v>
      </c>
      <c r="B111" s="2" t="s">
        <v>245</v>
      </c>
    </row>
    <row r="112" spans="1:3">
      <c r="A112" s="2">
        <v>13</v>
      </c>
      <c r="B112" s="2" t="s">
        <v>245</v>
      </c>
    </row>
    <row r="113" spans="1:2">
      <c r="A113" s="2">
        <v>14</v>
      </c>
      <c r="B113" s="2" t="s">
        <v>245</v>
      </c>
    </row>
    <row r="114" spans="1:2">
      <c r="A114" s="2">
        <v>15</v>
      </c>
      <c r="B114" s="2" t="s">
        <v>245</v>
      </c>
    </row>
    <row r="115" spans="1:2">
      <c r="A115" s="2">
        <v>16</v>
      </c>
      <c r="B115" s="2" t="s">
        <v>245</v>
      </c>
    </row>
    <row r="116" spans="1:2">
      <c r="A116" s="2">
        <v>17</v>
      </c>
      <c r="B116" s="2" t="s">
        <v>245</v>
      </c>
    </row>
    <row r="117" spans="1:2">
      <c r="A117" s="2">
        <v>18</v>
      </c>
      <c r="B117" s="2" t="s">
        <v>245</v>
      </c>
    </row>
    <row r="118" spans="1:2">
      <c r="A118" s="2">
        <v>19</v>
      </c>
      <c r="B118" s="2" t="s">
        <v>245</v>
      </c>
    </row>
    <row r="119" spans="1:2">
      <c r="A119" s="2">
        <v>20</v>
      </c>
      <c r="B119" s="2" t="s">
        <v>245</v>
      </c>
    </row>
    <row r="120" spans="1:2">
      <c r="A120" s="2">
        <v>21</v>
      </c>
      <c r="B120" s="2" t="s">
        <v>245</v>
      </c>
    </row>
    <row r="121" spans="1:2">
      <c r="A121" s="2">
        <v>22</v>
      </c>
      <c r="B121" s="2" t="s">
        <v>245</v>
      </c>
    </row>
    <row r="122" spans="1:2">
      <c r="A122" s="2">
        <v>23</v>
      </c>
      <c r="B122" s="2" t="s">
        <v>245</v>
      </c>
    </row>
    <row r="123" spans="1:2">
      <c r="A123" s="2">
        <v>24</v>
      </c>
      <c r="B123" s="2" t="s">
        <v>245</v>
      </c>
    </row>
    <row r="124" spans="1:2">
      <c r="A124" s="2">
        <v>25</v>
      </c>
      <c r="B124" s="2" t="s">
        <v>245</v>
      </c>
    </row>
    <row r="125" spans="1:2">
      <c r="A125" s="2">
        <v>26</v>
      </c>
      <c r="B125" s="2" t="s">
        <v>245</v>
      </c>
    </row>
    <row r="126" spans="1:2">
      <c r="A126" s="2">
        <v>27</v>
      </c>
      <c r="B126" s="2" t="s">
        <v>245</v>
      </c>
    </row>
    <row r="127" spans="1:2">
      <c r="A127" s="2">
        <v>28</v>
      </c>
      <c r="B127" s="2" t="s">
        <v>245</v>
      </c>
    </row>
    <row r="128" spans="1:2">
      <c r="A128" s="2">
        <v>29</v>
      </c>
      <c r="B128" s="2" t="s">
        <v>245</v>
      </c>
    </row>
    <row r="129" spans="1:2">
      <c r="A129" s="2">
        <v>30</v>
      </c>
      <c r="B129" s="2" t="s">
        <v>245</v>
      </c>
    </row>
    <row r="130" spans="1:2">
      <c r="A130" s="2">
        <v>31</v>
      </c>
      <c r="B130" s="2" t="s">
        <v>245</v>
      </c>
    </row>
    <row r="131" spans="1:2">
      <c r="A131" s="2">
        <v>32</v>
      </c>
      <c r="B131" s="2" t="s">
        <v>245</v>
      </c>
    </row>
    <row r="132" spans="1:2">
      <c r="A132" s="2">
        <v>33</v>
      </c>
      <c r="B132" s="2" t="s">
        <v>245</v>
      </c>
    </row>
    <row r="133" spans="1:2">
      <c r="A133" s="2">
        <v>34</v>
      </c>
      <c r="B133" s="2" t="s">
        <v>245</v>
      </c>
    </row>
    <row r="134" spans="1:2">
      <c r="A134" s="2">
        <v>35</v>
      </c>
      <c r="B134" s="2" t="s">
        <v>245</v>
      </c>
    </row>
    <row r="135" spans="1:2">
      <c r="A135" s="2">
        <v>36</v>
      </c>
      <c r="B135" s="2" t="s">
        <v>245</v>
      </c>
    </row>
    <row r="136" spans="1:2">
      <c r="A136" s="2">
        <v>37</v>
      </c>
      <c r="B136" s="2" t="s">
        <v>245</v>
      </c>
    </row>
    <row r="137" spans="1:2">
      <c r="A137" s="2">
        <v>38</v>
      </c>
      <c r="B137" s="2" t="s">
        <v>245</v>
      </c>
    </row>
    <row r="138" spans="1:2">
      <c r="A138" s="2">
        <v>39</v>
      </c>
      <c r="B138" s="2" t="s">
        <v>245</v>
      </c>
    </row>
    <row r="139" spans="1:2">
      <c r="A139" s="2">
        <v>40</v>
      </c>
      <c r="B139" s="2" t="s">
        <v>245</v>
      </c>
    </row>
    <row r="140" spans="1:2">
      <c r="A140" s="2">
        <v>41</v>
      </c>
      <c r="B140" s="2" t="s">
        <v>245</v>
      </c>
    </row>
    <row r="141" spans="1:2">
      <c r="A141" s="2">
        <v>42</v>
      </c>
      <c r="B141" s="2" t="s">
        <v>245</v>
      </c>
    </row>
    <row r="142" spans="1:2">
      <c r="A142" s="2">
        <v>43</v>
      </c>
      <c r="B142" s="2" t="s">
        <v>245</v>
      </c>
    </row>
    <row r="143" spans="1:2">
      <c r="A143" s="2">
        <v>44</v>
      </c>
      <c r="B143" s="2" t="s">
        <v>245</v>
      </c>
    </row>
    <row r="144" spans="1:2">
      <c r="A144" s="2">
        <v>45</v>
      </c>
      <c r="B144" s="2" t="s">
        <v>245</v>
      </c>
    </row>
    <row r="145" spans="1:2">
      <c r="A145" s="2">
        <v>46</v>
      </c>
      <c r="B145" s="2" t="s">
        <v>245</v>
      </c>
    </row>
    <row r="146" spans="1:2">
      <c r="A146" s="2">
        <v>47</v>
      </c>
      <c r="B146" s="2" t="s">
        <v>245</v>
      </c>
    </row>
    <row r="147" spans="1:2">
      <c r="A147" s="2">
        <v>48</v>
      </c>
      <c r="B147" s="2" t="s">
        <v>245</v>
      </c>
    </row>
    <row r="148" spans="1:2">
      <c r="A148" s="2">
        <v>49</v>
      </c>
      <c r="B148" s="2" t="s">
        <v>245</v>
      </c>
    </row>
    <row r="149" spans="1:2">
      <c r="A149" s="2">
        <v>50</v>
      </c>
      <c r="B149" s="2" t="s">
        <v>224</v>
      </c>
    </row>
    <row r="150" spans="1:2">
      <c r="A150" s="2">
        <v>51</v>
      </c>
      <c r="B150" s="2" t="s">
        <v>224</v>
      </c>
    </row>
    <row r="151" spans="1:2">
      <c r="A151" s="2">
        <v>52</v>
      </c>
      <c r="B151" s="2" t="s">
        <v>224</v>
      </c>
    </row>
    <row r="152" spans="1:2">
      <c r="A152" s="2">
        <v>53</v>
      </c>
      <c r="B152" s="2" t="s">
        <v>224</v>
      </c>
    </row>
    <row r="153" spans="1:2">
      <c r="A153" s="2">
        <v>54</v>
      </c>
      <c r="B153" s="2" t="s">
        <v>224</v>
      </c>
    </row>
    <row r="154" spans="1:2">
      <c r="A154" s="2">
        <v>55</v>
      </c>
      <c r="B154" s="2" t="s">
        <v>224</v>
      </c>
    </row>
    <row r="155" spans="1:2">
      <c r="A155" s="2">
        <v>56</v>
      </c>
      <c r="B155" s="2" t="s">
        <v>224</v>
      </c>
    </row>
    <row r="156" spans="1:2">
      <c r="A156" s="2">
        <v>57</v>
      </c>
      <c r="B156" s="2" t="s">
        <v>224</v>
      </c>
    </row>
    <row r="157" spans="1:2">
      <c r="A157" s="2">
        <v>58</v>
      </c>
      <c r="B157" s="2" t="s">
        <v>224</v>
      </c>
    </row>
    <row r="158" spans="1:2">
      <c r="A158" s="2">
        <v>59</v>
      </c>
      <c r="B158" s="2" t="s">
        <v>224</v>
      </c>
    </row>
    <row r="159" spans="1:2">
      <c r="A159" s="2">
        <v>60</v>
      </c>
      <c r="B159" s="2" t="s">
        <v>224</v>
      </c>
    </row>
    <row r="160" spans="1:2">
      <c r="A160" s="2">
        <v>61</v>
      </c>
      <c r="B160" s="2" t="s">
        <v>224</v>
      </c>
    </row>
    <row r="161" spans="1:2">
      <c r="A161" s="2">
        <v>62</v>
      </c>
      <c r="B161" s="2" t="s">
        <v>224</v>
      </c>
    </row>
    <row r="162" spans="1:2">
      <c r="A162" s="2">
        <v>63</v>
      </c>
      <c r="B162" s="2" t="s">
        <v>224</v>
      </c>
    </row>
    <row r="163" spans="1:2">
      <c r="A163" s="2">
        <v>64</v>
      </c>
      <c r="B163" s="2" t="s">
        <v>224</v>
      </c>
    </row>
    <row r="164" spans="1:2">
      <c r="A164" s="2">
        <v>65</v>
      </c>
      <c r="B164" s="2" t="s">
        <v>224</v>
      </c>
    </row>
    <row r="165" spans="1:2">
      <c r="A165" s="2">
        <v>66</v>
      </c>
      <c r="B165" s="2" t="s">
        <v>224</v>
      </c>
    </row>
    <row r="166" spans="1:2">
      <c r="A166" s="2">
        <v>67</v>
      </c>
      <c r="B166" s="2" t="s">
        <v>224</v>
      </c>
    </row>
    <row r="167" spans="1:2">
      <c r="A167" s="2">
        <v>68</v>
      </c>
      <c r="B167" s="2" t="s">
        <v>224</v>
      </c>
    </row>
    <row r="168" spans="1:2">
      <c r="A168" s="2">
        <v>69</v>
      </c>
      <c r="B168" s="2" t="s">
        <v>224</v>
      </c>
    </row>
    <row r="169" spans="1:2">
      <c r="A169" s="2">
        <v>70</v>
      </c>
      <c r="B169" s="2" t="s">
        <v>224</v>
      </c>
    </row>
    <row r="170" spans="1:2">
      <c r="A170" s="2">
        <v>71</v>
      </c>
      <c r="B170" s="2" t="s">
        <v>224</v>
      </c>
    </row>
    <row r="171" spans="1:2">
      <c r="A171" s="2">
        <v>72</v>
      </c>
      <c r="B171" s="2" t="s">
        <v>224</v>
      </c>
    </row>
    <row r="172" spans="1:2">
      <c r="A172" s="2">
        <v>73</v>
      </c>
      <c r="B172" s="2" t="s">
        <v>224</v>
      </c>
    </row>
    <row r="173" spans="1:2">
      <c r="A173" s="2">
        <v>74</v>
      </c>
      <c r="B173" s="2" t="s">
        <v>224</v>
      </c>
    </row>
    <row r="174" spans="1:2">
      <c r="A174" s="2">
        <v>75</v>
      </c>
      <c r="B174" s="2" t="s">
        <v>224</v>
      </c>
    </row>
    <row r="175" spans="1:2">
      <c r="A175" s="2">
        <v>76</v>
      </c>
      <c r="B175" s="2" t="s">
        <v>224</v>
      </c>
    </row>
    <row r="176" spans="1:2">
      <c r="A176" s="2">
        <v>77</v>
      </c>
      <c r="B176" s="2" t="s">
        <v>224</v>
      </c>
    </row>
    <row r="177" spans="1:2">
      <c r="A177" s="2">
        <v>78</v>
      </c>
      <c r="B177" s="2" t="s">
        <v>224</v>
      </c>
    </row>
    <row r="178" spans="1:2">
      <c r="A178" s="2">
        <v>79</v>
      </c>
      <c r="B178" s="2" t="s">
        <v>224</v>
      </c>
    </row>
    <row r="179" spans="1:2">
      <c r="A179" s="2">
        <v>80</v>
      </c>
      <c r="B179" s="2" t="s">
        <v>224</v>
      </c>
    </row>
    <row r="180" spans="1:2">
      <c r="A180" s="2">
        <v>81</v>
      </c>
      <c r="B180" s="2" t="s">
        <v>224</v>
      </c>
    </row>
    <row r="181" spans="1:2">
      <c r="A181" s="2">
        <v>82</v>
      </c>
      <c r="B181" s="2" t="s">
        <v>224</v>
      </c>
    </row>
    <row r="182" spans="1:2">
      <c r="A182" s="2">
        <v>83</v>
      </c>
      <c r="B182" s="2" t="s">
        <v>224</v>
      </c>
    </row>
    <row r="183" spans="1:2">
      <c r="A183" s="2">
        <v>84</v>
      </c>
      <c r="B183" s="2" t="s">
        <v>224</v>
      </c>
    </row>
    <row r="184" spans="1:2">
      <c r="A184" s="2">
        <v>85</v>
      </c>
      <c r="B184" s="2" t="s">
        <v>224</v>
      </c>
    </row>
    <row r="185" spans="1:2">
      <c r="A185" s="2">
        <v>86</v>
      </c>
      <c r="B185" s="2" t="s">
        <v>224</v>
      </c>
    </row>
    <row r="186" spans="1:2">
      <c r="A186" s="2">
        <v>87</v>
      </c>
      <c r="B186" s="2" t="s">
        <v>224</v>
      </c>
    </row>
    <row r="187" spans="1:2">
      <c r="A187" s="2">
        <v>88</v>
      </c>
      <c r="B187" s="2" t="s">
        <v>224</v>
      </c>
    </row>
    <row r="188" spans="1:2">
      <c r="A188" s="2">
        <v>89</v>
      </c>
      <c r="B188" s="2" t="s">
        <v>224</v>
      </c>
    </row>
    <row r="189" spans="1:2">
      <c r="A189" s="2">
        <v>90</v>
      </c>
      <c r="B189" s="2" t="s">
        <v>224</v>
      </c>
    </row>
    <row r="190" spans="1:2">
      <c r="A190" s="2">
        <v>91</v>
      </c>
      <c r="B190" s="2" t="s">
        <v>224</v>
      </c>
    </row>
    <row r="191" spans="1:2">
      <c r="A191" s="2">
        <v>92</v>
      </c>
      <c r="B191" s="2" t="s">
        <v>224</v>
      </c>
    </row>
    <row r="192" spans="1:2">
      <c r="A192" s="2">
        <v>93</v>
      </c>
      <c r="B192" s="2" t="s">
        <v>224</v>
      </c>
    </row>
    <row r="193" spans="1:2">
      <c r="A193" s="2">
        <v>94</v>
      </c>
      <c r="B193" s="2" t="s">
        <v>224</v>
      </c>
    </row>
    <row r="194" spans="1:2">
      <c r="A194" s="2">
        <v>95</v>
      </c>
      <c r="B194" s="2" t="s">
        <v>224</v>
      </c>
    </row>
    <row r="195" spans="1:2">
      <c r="A195" s="2">
        <v>96</v>
      </c>
      <c r="B195" s="2" t="s">
        <v>224</v>
      </c>
    </row>
    <row r="196" spans="1:2">
      <c r="A196" s="2">
        <v>97</v>
      </c>
      <c r="B196" s="2" t="s">
        <v>224</v>
      </c>
    </row>
    <row r="197" spans="1:2">
      <c r="A197" s="2">
        <v>98</v>
      </c>
      <c r="B197" s="2" t="s">
        <v>224</v>
      </c>
    </row>
    <row r="198" spans="1:2">
      <c r="A198" s="2">
        <v>99</v>
      </c>
      <c r="B198" s="2" t="s">
        <v>224</v>
      </c>
    </row>
    <row r="199" spans="1:2">
      <c r="A199" s="2">
        <v>100</v>
      </c>
      <c r="B199" s="2" t="s">
        <v>244</v>
      </c>
    </row>
    <row r="201" spans="1:2" ht="69.75" customHeight="1">
      <c r="A201" s="292" t="s">
        <v>251</v>
      </c>
      <c r="B201" s="292" t="s">
        <v>252</v>
      </c>
    </row>
    <row r="202" spans="1:2">
      <c r="A202" s="293"/>
      <c r="B202" s="293"/>
    </row>
    <row r="203" spans="1:2">
      <c r="A203" s="2" t="s">
        <v>253</v>
      </c>
      <c r="B203" s="2" t="s">
        <v>253</v>
      </c>
    </row>
    <row r="204" spans="1:2">
      <c r="A204" s="2" t="s">
        <v>254</v>
      </c>
      <c r="B204" s="2" t="s">
        <v>255</v>
      </c>
    </row>
    <row r="205" spans="1:2">
      <c r="A205" s="2"/>
      <c r="B205" s="2" t="s">
        <v>254</v>
      </c>
    </row>
    <row r="207" spans="1:2" ht="15" customHeight="1">
      <c r="A207" s="291" t="s">
        <v>256</v>
      </c>
      <c r="B207" s="291"/>
    </row>
    <row r="208" spans="1:2">
      <c r="A208" s="1" t="s">
        <v>253</v>
      </c>
      <c r="B208" s="2">
        <v>2</v>
      </c>
    </row>
    <row r="209" spans="1:3">
      <c r="A209" s="1" t="s">
        <v>255</v>
      </c>
      <c r="B209" s="2">
        <v>1</v>
      </c>
    </row>
    <row r="210" spans="1:3">
      <c r="A210" s="1" t="s">
        <v>254</v>
      </c>
      <c r="B210" s="2">
        <v>0</v>
      </c>
    </row>
    <row r="214" spans="1:3">
      <c r="A214" s="1" t="s">
        <v>257</v>
      </c>
      <c r="B214" s="1" t="s">
        <v>258</v>
      </c>
      <c r="C214" s="1" t="s">
        <v>259</v>
      </c>
    </row>
    <row r="215" spans="1:3">
      <c r="A215" s="2" t="s">
        <v>244</v>
      </c>
      <c r="B215" s="2" t="s">
        <v>253</v>
      </c>
      <c r="C215" s="2">
        <v>2</v>
      </c>
    </row>
    <row r="216" spans="1:3">
      <c r="A216" s="2" t="s">
        <v>244</v>
      </c>
      <c r="B216" s="2" t="s">
        <v>254</v>
      </c>
      <c r="C216" s="2">
        <v>0</v>
      </c>
    </row>
    <row r="217" spans="1:3">
      <c r="A217" s="2" t="s">
        <v>224</v>
      </c>
      <c r="B217" s="2" t="s">
        <v>253</v>
      </c>
      <c r="C217" s="2">
        <v>1</v>
      </c>
    </row>
    <row r="218" spans="1:3">
      <c r="A218" s="2" t="s">
        <v>224</v>
      </c>
      <c r="B218" s="2" t="s">
        <v>254</v>
      </c>
      <c r="C218" s="2">
        <v>0</v>
      </c>
    </row>
    <row r="219" spans="1:3">
      <c r="A219" s="2" t="s">
        <v>245</v>
      </c>
      <c r="B219" s="2" t="s">
        <v>253</v>
      </c>
      <c r="C219" s="2">
        <v>0</v>
      </c>
    </row>
    <row r="220" spans="1:3">
      <c r="A220" s="2" t="s">
        <v>245</v>
      </c>
      <c r="B220" s="2" t="s">
        <v>254</v>
      </c>
      <c r="C220" s="2">
        <v>0</v>
      </c>
    </row>
    <row r="222" spans="1:3">
      <c r="A222" s="1" t="s">
        <v>260</v>
      </c>
      <c r="B222" s="1" t="s">
        <v>261</v>
      </c>
      <c r="C222" s="1" t="s">
        <v>262</v>
      </c>
    </row>
    <row r="223" spans="1:3">
      <c r="A223" s="2" t="s">
        <v>244</v>
      </c>
      <c r="B223" s="2" t="s">
        <v>253</v>
      </c>
      <c r="C223" s="2">
        <v>2</v>
      </c>
    </row>
    <row r="224" spans="1:3">
      <c r="A224" s="2" t="s">
        <v>244</v>
      </c>
      <c r="B224" s="2" t="s">
        <v>255</v>
      </c>
      <c r="C224" s="2">
        <v>1</v>
      </c>
    </row>
    <row r="225" spans="1:5">
      <c r="A225" s="2" t="s">
        <v>244</v>
      </c>
      <c r="B225" s="2" t="s">
        <v>254</v>
      </c>
      <c r="C225" s="2">
        <v>0</v>
      </c>
    </row>
    <row r="226" spans="1:5">
      <c r="A226" s="2" t="s">
        <v>224</v>
      </c>
      <c r="B226" s="2" t="s">
        <v>253</v>
      </c>
      <c r="C226" s="2">
        <v>1</v>
      </c>
    </row>
    <row r="227" spans="1:5">
      <c r="A227" s="2" t="s">
        <v>224</v>
      </c>
      <c r="B227" s="2" t="s">
        <v>255</v>
      </c>
      <c r="C227" s="2">
        <v>0</v>
      </c>
      <c r="E227" s="3"/>
    </row>
    <row r="228" spans="1:5">
      <c r="A228" s="2" t="s">
        <v>224</v>
      </c>
      <c r="B228" s="2" t="s">
        <v>254</v>
      </c>
      <c r="C228" s="2">
        <v>0</v>
      </c>
    </row>
    <row r="229" spans="1:5">
      <c r="A229" s="2" t="s">
        <v>245</v>
      </c>
      <c r="B229" s="2" t="s">
        <v>253</v>
      </c>
      <c r="C229" s="2">
        <v>0</v>
      </c>
    </row>
    <row r="230" spans="1:5">
      <c r="A230" s="2" t="s">
        <v>245</v>
      </c>
      <c r="B230" s="2" t="s">
        <v>255</v>
      </c>
      <c r="C230" s="2">
        <v>0</v>
      </c>
      <c r="E230" s="3"/>
    </row>
    <row r="231" spans="1:5">
      <c r="A231" s="2" t="s">
        <v>245</v>
      </c>
      <c r="B231" s="2" t="s">
        <v>254</v>
      </c>
      <c r="C231" s="2">
        <v>0</v>
      </c>
    </row>
    <row r="233" spans="1:5">
      <c r="A233" s="12" t="s">
        <v>263</v>
      </c>
      <c r="B233" s="1" t="s">
        <v>217</v>
      </c>
      <c r="C233" s="1" t="s">
        <v>218</v>
      </c>
      <c r="E233" s="3"/>
    </row>
    <row r="234" spans="1:5">
      <c r="A234" s="12">
        <v>1</v>
      </c>
      <c r="B234" s="2" t="s">
        <v>227</v>
      </c>
      <c r="C234" s="2" t="s">
        <v>220</v>
      </c>
    </row>
    <row r="235" spans="1:5">
      <c r="A235" s="12">
        <v>2</v>
      </c>
      <c r="B235" s="2" t="s">
        <v>225</v>
      </c>
      <c r="C235" s="2" t="s">
        <v>222</v>
      </c>
    </row>
    <row r="236" spans="1:5">
      <c r="A236" s="12">
        <v>3</v>
      </c>
      <c r="B236" s="2" t="s">
        <v>264</v>
      </c>
      <c r="C236" s="2" t="s">
        <v>224</v>
      </c>
    </row>
    <row r="237" spans="1:5">
      <c r="A237" s="12">
        <v>4</v>
      </c>
      <c r="B237" s="2" t="s">
        <v>221</v>
      </c>
      <c r="C237" s="2" t="s">
        <v>226</v>
      </c>
    </row>
    <row r="238" spans="1:5">
      <c r="A238" s="12">
        <v>5</v>
      </c>
      <c r="B238" s="2" t="s">
        <v>219</v>
      </c>
      <c r="C238" s="2" t="s">
        <v>228</v>
      </c>
    </row>
    <row r="240" spans="1:5">
      <c r="A240" s="1" t="s">
        <v>265</v>
      </c>
    </row>
    <row r="241" spans="1:1">
      <c r="A241" s="2" t="s">
        <v>266</v>
      </c>
    </row>
    <row r="242" spans="1:1">
      <c r="A242" s="2" t="s">
        <v>267</v>
      </c>
    </row>
    <row r="243" spans="1:1">
      <c r="A243" s="2" t="s">
        <v>268</v>
      </c>
    </row>
    <row r="244" spans="1:1">
      <c r="A244" s="2" t="s">
        <v>269</v>
      </c>
    </row>
    <row r="246" spans="1:1">
      <c r="A246" s="1" t="s">
        <v>270</v>
      </c>
    </row>
    <row r="247" spans="1:1">
      <c r="A247" s="2" t="s">
        <v>235</v>
      </c>
    </row>
    <row r="248" spans="1:1">
      <c r="A248" s="2" t="s">
        <v>234</v>
      </c>
    </row>
    <row r="250" spans="1:1" ht="28.5" customHeight="1">
      <c r="A250" s="10" t="s">
        <v>271</v>
      </c>
    </row>
    <row r="251" spans="1:1">
      <c r="A251" s="2" t="s">
        <v>272</v>
      </c>
    </row>
    <row r="252" spans="1:1">
      <c r="A252" s="2" t="s">
        <v>273</v>
      </c>
    </row>
    <row r="253" spans="1:1">
      <c r="A253" s="2" t="s">
        <v>274</v>
      </c>
    </row>
  </sheetData>
  <mergeCells count="16">
    <mergeCell ref="A99:B99"/>
    <mergeCell ref="A201:A202"/>
    <mergeCell ref="B201:B202"/>
    <mergeCell ref="A207:B207"/>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8" priority="5" operator="equal">
      <formula>"CATASTROFICO"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"INSIGNIFICANTE"</formula>
    </cfRule>
  </conditionalFormatting>
  <conditionalFormatting sqref="C32:C56">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8" ma:contentTypeDescription="Crear nuevo documento." ma:contentTypeScope="" ma:versionID="e1273b3aa1073d6852a6b6d92e72d84b">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383f3a98d24bbe949e916eab3ff618d2"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541a3e0-0a4b-4153-95be-7f0df6bedfc2}" ma:internalName="TaxCatchAll" ma:showField="CatchAllData" ma:web="de11291c-4e20-41c5-bd77-368ee8b03c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e11291c-4e20-41c5-bd77-368ee8b03ca4" xsi:nil="true"/>
    <lcf76f155ced4ddcb4097134ff3c332f xmlns="6aeadf18-1425-45c8-9796-bcaa77df07f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C6A93D-5EFF-4529-A713-4FCF04EC8273}"/>
</file>

<file path=customXml/itemProps2.xml><?xml version="1.0" encoding="utf-8"?>
<ds:datastoreItem xmlns:ds="http://schemas.openxmlformats.org/officeDocument/2006/customXml" ds:itemID="{B1B6201F-C7DE-47A9-983A-496FD964A12C}"/>
</file>

<file path=customXml/itemProps3.xml><?xml version="1.0" encoding="utf-8"?>
<ds:datastoreItem xmlns:ds="http://schemas.openxmlformats.org/officeDocument/2006/customXml" ds:itemID="{91CEC744-1AE9-4BDF-9B51-460061879CD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
  <cp:revision/>
  <dcterms:created xsi:type="dcterms:W3CDTF">2021-01-05T19:35:42Z</dcterms:created>
  <dcterms:modified xsi:type="dcterms:W3CDTF">2024-07-31T21:16:26Z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y fmtid="{D5CDD505-2E9C-101B-9397-08002B2CF9AE}" pid="3" name="MediaServiceImageTags">
    <vt:lpwstr/>
  </property>
</Properties>
</file>