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7"/>
  <workbookPr defaultThemeVersion="166925"/>
  <mc:AlternateContent xmlns:mc="http://schemas.openxmlformats.org/markup-compatibility/2006">
    <mc:Choice Requires="x15">
      <x15ac:absPath xmlns:x15ac="http://schemas.microsoft.com/office/spreadsheetml/2010/11/ac" url="C:\Users\EC1506\Downloads\"/>
    </mc:Choice>
  </mc:AlternateContent>
  <xr:revisionPtr revIDLastSave="0" documentId="8_{A8CF90D3-D2A9-4882-9185-A17ACEB2BE5F}" xr6:coauthVersionLast="47" xr6:coauthVersionMax="47" xr10:uidLastSave="{00000000-0000-0000-0000-000000000000}"/>
  <bookViews>
    <workbookView xWindow="-110" yWindow="-110" windowWidth="19420" windowHeight="10420" tabRatio="792" firstSheet="1" activeTab="1" xr2:uid="{00000000-000D-0000-FFFF-FFFF00000000}"/>
  </bookViews>
  <sheets>
    <sheet name="Matriz" sheetId="5" state="hidden" r:id="rId1"/>
    <sheet name="RIESGOS DE GESTIÓN H1" sheetId="1" r:id="rId2"/>
    <sheet name="Listas" sheetId="3" r:id="rId3"/>
  </sheets>
  <externalReferences>
    <externalReference r:id="rId4"/>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1" i="1" l="1"/>
  <c r="AB11" i="1"/>
  <c r="AE11" i="1" s="1"/>
  <c r="Z11" i="1"/>
  <c r="Y11" i="1"/>
  <c r="S11" i="1"/>
  <c r="T11" i="1" s="1"/>
  <c r="Q11" i="1"/>
  <c r="R11" i="1" s="1"/>
  <c r="U11" i="1" s="1"/>
  <c r="L11" i="1"/>
  <c r="M11" i="1" s="1"/>
  <c r="AN11" i="1" l="1"/>
  <c r="AM11" i="1" s="1"/>
  <c r="V11" i="1"/>
  <c r="N11" i="1"/>
  <c r="W11" i="1" s="1"/>
  <c r="AI11" i="1"/>
  <c r="AK11" i="1" s="1"/>
  <c r="AO11" i="1" l="1"/>
  <c r="AL11" i="1"/>
  <c r="AJ11" i="1"/>
  <c r="AO9" i="1" l="1"/>
  <c r="AL8" i="1"/>
  <c r="AL7" i="1"/>
  <c r="AO7" i="1"/>
  <c r="R10" i="1"/>
  <c r="AD13" i="1"/>
  <c r="AB9" i="1"/>
  <c r="AB10" i="1"/>
  <c r="AB12" i="1"/>
  <c r="AB13" i="1"/>
  <c r="Z13" i="1"/>
  <c r="Y13" i="1"/>
  <c r="S12" i="1"/>
  <c r="S9" i="1"/>
  <c r="S13" i="1"/>
  <c r="Q12" i="1"/>
  <c r="Q9" i="1"/>
  <c r="Q13" i="1"/>
  <c r="Z9" i="1" l="1"/>
  <c r="Z10" i="1"/>
  <c r="Z12" i="1"/>
  <c r="Y9" i="1"/>
  <c r="Y10" i="1"/>
  <c r="Y12" i="1"/>
  <c r="R13" i="1"/>
  <c r="R9" i="1"/>
  <c r="T9" i="1"/>
  <c r="T10" i="1"/>
  <c r="T12" i="1"/>
  <c r="T13" i="1"/>
  <c r="AD9" i="1"/>
  <c r="AD10" i="1"/>
  <c r="AE10" i="1" s="1"/>
  <c r="AD12" i="1"/>
  <c r="R12" i="1"/>
  <c r="L9" i="1"/>
  <c r="M9" i="1" s="1"/>
  <c r="L12" i="1"/>
  <c r="M12" i="1" s="1"/>
  <c r="N12" i="1" s="1"/>
  <c r="L13" i="1"/>
  <c r="M13" i="1" s="1"/>
  <c r="N13" i="1" s="1"/>
  <c r="N9" i="1" l="1"/>
  <c r="AE9" i="1"/>
  <c r="AI10" i="1" s="1"/>
  <c r="AE12" i="1"/>
  <c r="AI12" i="1" s="1"/>
  <c r="AK12" i="1" s="1"/>
  <c r="AE13" i="1"/>
  <c r="AI13" i="1" s="1"/>
  <c r="AK13" i="1" s="1"/>
  <c r="U13" i="1"/>
  <c r="U9" i="1"/>
  <c r="AM9" i="1" s="1"/>
  <c r="U12" i="1"/>
  <c r="AI9" i="1" l="1"/>
  <c r="AJ9" i="1"/>
  <c r="V13" i="1"/>
  <c r="W13" i="1" s="1"/>
  <c r="AN13" i="1"/>
  <c r="AM13" i="1" s="1"/>
  <c r="V12" i="1"/>
  <c r="W12" i="1" s="1"/>
  <c r="AN12" i="1"/>
  <c r="AM12" i="1" s="1"/>
  <c r="AL9" i="1"/>
  <c r="V10" i="1"/>
  <c r="V9" i="1"/>
  <c r="W9" i="1" s="1"/>
  <c r="AJ12" i="1"/>
  <c r="AL12" i="1"/>
  <c r="AL13" i="1"/>
  <c r="AJ13" i="1"/>
  <c r="AO13" i="1" l="1"/>
  <c r="AO12" i="1"/>
  <c r="AL1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<sst xmlns="http://schemas.openxmlformats.org/spreadsheetml/2006/main" count="366" uniqueCount="193">
  <si>
    <t>Matriz de calor Riesgos de Gestion</t>
  </si>
  <si>
    <t>Impacto</t>
  </si>
  <si>
    <t>Probabilidad</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</si>
  <si>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</si>
  <si>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</si>
  <si>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</si>
  <si>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</si>
  <si>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</si>
  <si>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</si>
  <si>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</si>
  <si>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</si>
  <si>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</si>
  <si>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</si>
  <si>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</si>
  <si>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</si>
  <si>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</si>
  <si>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</si>
  <si>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</si>
  <si>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</si>
  <si>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</si>
  <si>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</si>
  <si>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</si>
  <si>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</si>
  <si>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</si>
  <si>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</si>
  <si>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</si>
  <si>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</si>
  <si>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</si>
  <si>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</si>
  <si>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</si>
  <si>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</si>
  <si>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</si>
  <si>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</si>
  <si>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</si>
  <si>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</si>
  <si>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</si>
  <si>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</si>
  <si>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</si>
  <si>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</si>
  <si>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</si>
  <si>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</si>
  <si>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</si>
  <si>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</si>
  <si>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</si>
  <si>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</si>
  <si>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</si>
  <si>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</si>
  <si>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</si>
  <si>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</si>
  <si>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</si>
  <si>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</si>
  <si>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</si>
  <si>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</si>
  <si>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</si>
  <si>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</si>
  <si>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</si>
  <si>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</si>
  <si>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</si>
  <si>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</si>
  <si>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</si>
  <si>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</si>
  <si>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</si>
  <si>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</si>
  <si>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</si>
  <si>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</si>
  <si>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</si>
  <si>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</si>
  <si>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</si>
  <si>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</si>
  <si>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</si>
  <si>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Subdireccion de Gestion Corporativa-Gestion Ambiental</t>
  </si>
  <si>
    <r>
      <t>Objetivo estratégico:</t>
    </r>
    <r>
      <rPr>
        <sz val="11"/>
        <rFont val="Arial"/>
        <family val="2"/>
      </rPr>
      <t xml:space="preserve">
Afianzar la estructura organizacional productiva e integra, a través del desarrollo de capacidades del talento humano y un ambiente cordial</t>
    </r>
    <r>
      <rPr>
        <b/>
        <sz val="11"/>
        <rFont val="Arial"/>
        <family val="2"/>
      </rPr>
      <t xml:space="preserve">
Objetivo del proceso:
Administrar recursos físicos (tangibles e intangibles) propiedad o en calidad de alquiler del Instituto, así como gestionar el manejo del flujo documental de la entidad, con el fin de garantizar el óptimo funcionamiento del instituto como memoria Institucional</t>
    </r>
  </si>
  <si>
    <t>Inicia con la planeacion Institucional sobre la gestion documental, ambiental y servicios administrativos para las diferentes sedes del instituto, continua con la ejecucion de los planes, dando cumplimiento a los lineamientos contractuales establecidos y a la normatividad vigente y finaliza con la ejecucion de los planes de mejora</t>
  </si>
  <si>
    <t>Reputacional y sancionatorio</t>
  </si>
  <si>
    <t>Multa o sancion del ente regulador</t>
  </si>
  <si>
    <t>Debido a la falta de contrato de gestores autorizados de residuos peligrosos</t>
  </si>
  <si>
    <t>Posibilidad de requerimientos sancionatorios por parte de los entes de control al no contar con los gestores autorizados para la gestión integral de los residuos peligrosos</t>
  </si>
  <si>
    <t xml:space="preserve">Ejecución y administración de procesos : Pérdidas derivadas de errores en la ejecución y administración de procesos. </t>
  </si>
  <si>
    <t>2 veces por año</t>
  </si>
  <si>
    <t>Muy baja</t>
  </si>
  <si>
    <t>Entre 10 y 50 SMLMV</t>
  </si>
  <si>
    <t>El riesgo afecta la imagen del Instituto internamente, de conocimiento general nivel interno, de junta directiva y proveedores</t>
  </si>
  <si>
    <t>Menor 40%</t>
  </si>
  <si>
    <t>El Profesional ambiental del Instituto quien realizará con el apoyo de área contractual los estudios previos para la adjudicación del contrato de los residuos peligrosos y el seguimiento a todo el proceso de contratación, verificación y cumplimiento de las obligaciones del gestor de residuos peligrosos.</t>
  </si>
  <si>
    <t>X</t>
  </si>
  <si>
    <t xml:space="preserve"> </t>
  </si>
  <si>
    <t>Preventivo</t>
  </si>
  <si>
    <t>Manual</t>
  </si>
  <si>
    <t>Documentado</t>
  </si>
  <si>
    <t>Continua</t>
  </si>
  <si>
    <t>Con registro</t>
  </si>
  <si>
    <t>Reducir: Despues de realizar un analisis y cosiderar que el nivel de riesgo es alto, se determina tratarlo mediante transferencia o mitigacion del mismo</t>
  </si>
  <si>
    <t>Garantizar que la empresa contratista cuente con las licencias y los permisos para la gestión integral de los residuos peligrosos acorde con la normatividad vigente.
Garantizar las entregas periódicas de residuos, verificando la información en los manifiestos de transporte.
Validar mensualmente los certificados de disposición de residuos.</t>
  </si>
  <si>
    <t>Profesional Ambiental del Instituto/ Contratista</t>
  </si>
  <si>
    <t>En curso</t>
  </si>
  <si>
    <t>Documentación del gestor autorizado de residuos peligrosos:
Certificados y manifiestos de entrega mensual, tratamiento y disposición final de residuos peligrosos anual</t>
  </si>
  <si>
    <t>Se realizaron las actividades, conforme lo planeado para cada una de las actividades, se remiten soportes de lo solicitado,  certificados, manifiestos de entrega mensual, tratamiento y disposición final de residuos peligrosos.</t>
  </si>
  <si>
    <t>Controlado</t>
  </si>
  <si>
    <t>Certificados, manifiestos de entrega mensual, tratamiento y disposición final de residuos peligrosos.</t>
  </si>
  <si>
    <t>Se evidencia cumplimiento de la actividad; se encuentra las licencias, los manifiestos de entrega de enero a abril 2024 y los certificados mensuales. El riesgo esta controlado</t>
  </si>
  <si>
    <t xml:space="preserve"> Se constató el cumplimiento de la actividad mediante los siguientes soportes:
Licencias y permisos para la gestión integral de los residuos peligrosos.
Manifiestos de transporte.
Certificados mensuales de disposición de residuos.
</t>
  </si>
  <si>
    <t> </t>
  </si>
  <si>
    <t>Afectación económica y reputacional</t>
  </si>
  <si>
    <t>Generación de multas o sanciones y reputacional</t>
  </si>
  <si>
    <t xml:space="preserve">Incumplimiento legal de requisitos ambientales </t>
  </si>
  <si>
    <t>Posibilidad de afectación económica y reputacional por multas o sanciones de los entes de control debido a incumplimiento en requisitos legales ambientales.</t>
  </si>
  <si>
    <t>Entre 100 y 500 SMLMV</t>
  </si>
  <si>
    <t>El riesgo afecta la imagen del Instituto con efecto publicitario sostenido a nivel de sector administrativo, nivel departamental o municipal</t>
  </si>
  <si>
    <t>Mayor 80%</t>
  </si>
  <si>
    <t>El Profesional ambiental del Instituto realizara formulación y seguimiento al plan de acción ambiental en donde se contempla: Saneamiento ambiental (Fumigación, roedores, lavado de tanques), acuerdo de corresponsabilidad con la asociación de reciclaje.
Y elaboracion y seguimiento a documento en excel en donde se evidencien los permisos y/o trámites ante las autoridades ambientales requeridas al IDPYBA</t>
  </si>
  <si>
    <t>1. Formulación y seguimiento al plan de acción ambiental en donde se contempla : Saneamiento ambiental (Fumigación, roedores, lavado de tanques), acuerdo de corresponsabilidad con la asociacion de reciclaje.
2. Elaboración y seguimiento a documento en excel en donde se evidencien los permisos y/o trámites ante las autoridades ambientales requeridas al IDPYBA</t>
  </si>
  <si>
    <t>1. 31/01/2024
2.  Elaboracion  excel 31/07/2024</t>
  </si>
  <si>
    <t>1. Plan de acción ambiental y seguimiento
2. Documento en excel donde se evidencien los permisos y/o tramites ante las autoridades ambientales requeridas al IDPYBA y seguimiento</t>
  </si>
  <si>
    <t xml:space="preserve">Se realizaron las actividades, conforme lo planeado para cada una de las actividades, se remiten soportes de lo solicitado </t>
  </si>
  <si>
    <t>Se evidencia cumplimiento de la actividad; se encuentra el plan de acción ambiental y el seguimiento. Igualmente se observa el los permisos y trámites ambientales. El riesgo esta controlado</t>
  </si>
  <si>
    <t> Dentro de las evidencias adjuntas por el proceso se encuentra el cronograma del Plan Institucional de Gestión Ambiental PIGA 2024 (Plan de Acción) y las actividades que soportan su cumplimiento.</t>
  </si>
  <si>
    <t>Subdireccion de Gestion Corporativa-Gestion Documental</t>
  </si>
  <si>
    <t>Objetivo estratégico: 
Afianzar la estructura organizacional productiva e integra, a través del desarrollo de capacidades del talento humano y un ambiente cordial
Objetivo del proceso:
Administrar recursos físicos (tangibles e intangibles) propiedad o en calidad de alquiler del Instituto, así como gestionar el manejo del flujo documental de la entidad, con el fin de garantizar el óptimo funcionamiento del instituto como memoria Institucional</t>
  </si>
  <si>
    <t>Afectación reputacional</t>
  </si>
  <si>
    <t>Apertura de procesos disciplinarios</t>
  </si>
  <si>
    <t xml:space="preserve"> Ausencia de inventarios documentales debido a la no gestión de los documentos recibidos y producidos por la entidad</t>
  </si>
  <si>
    <t>Pérdida económica y reputacional por quejas, demandas o sanciones por pérdida de documentación física y/o digital.</t>
  </si>
  <si>
    <t>Usuarios, productos y prácticas: Fallas negligentes o involuntarias de las obligaciones frente a los usuarios y que impiden satisfacer una obligación profesional frente a éstos.</t>
  </si>
  <si>
    <t>24 a 500 veces por año</t>
  </si>
  <si>
    <t>Entre 50 y 100 SMLMV</t>
  </si>
  <si>
    <t>El profesional de la subdirección de Gestión Corporativa -Gestión documental realizará solicitud y seguimiento de actualización de inventarios documentales para que todos los archivos de gestión tengan el control de su información semestralmente.</t>
  </si>
  <si>
    <t>Solicitud y seguimiento semestral de actualización de inventarios documentales para que todos los archivos de gestión tengan el control de su información.</t>
  </si>
  <si>
    <t>El profesional de la subdireccion de Gestion Corporativa -Gestion documental</t>
  </si>
  <si>
    <t>2 Solicitudes de actualización de Inventarios documentales con el respectivo seguimiento al cumplimiento</t>
  </si>
  <si>
    <t xml:space="preserve">Con corte al 30 de abril se han realizado las  solicitudes de actualización de inventarios documentales donde se obtuvo como resultado la realización de 9 reuniones con las diferentes áreas correspondientes a: Dirección General, Control Interno, Sub de Atención de Fauna (Prog. Sinantropicos), Sub de Atención de Fauna (Unidad Cuidado Animal),Sub de Atención de Fauna (Punto Fijo Esterilizaciones), Sub. de cultura y gestión del conocimiento, Sub Corporativa (Tesoreria), Sub Corporativa (Contabilidad) y Sub Corporativa (Gestión Humana)  </t>
  </si>
  <si>
    <t>1. Actas de reunión donde se evidencia la solicitud realizada
2. Cronograma de programación  de revisón de archivos de gestión</t>
  </si>
  <si>
    <t>De acuerdo a las evidencias se encuentran las actas de las 9 reuniones con la solicitud de inventarios documentales, por otra parte se observa el cronograma con la programación de revisión de archivos de gestión. El riesgo esta controlado</t>
  </si>
  <si>
    <t>De acuerdo con la acción y el control formulados, y considerando la valoración del indicador de gestión del riesgo, se identificaron las actas de reunión donde se evidenciaron las solicitudes realizadas a los procesos para la actualización de inventarios documentales y el cronograma de revisión de archivos de gestión.</t>
  </si>
  <si>
    <t>El profesional de la subdirección de Gestión Corporativa -Gestión documental realizará capacitaciones en temas de gestión documental y medición de la adherencia del conocimiento de la misma</t>
  </si>
  <si>
    <t>Realización de capacitaciones en temas de gestion documental mensuales y medición de la adherencia del conocimiento de la misma</t>
  </si>
  <si>
    <t>Sin iniciar</t>
  </si>
  <si>
    <t>12 Capacitaciones  en temas relacionados con gestion documental
 y medicion de la adherencia del conocimiento de la misma</t>
  </si>
  <si>
    <t>Subdireccion de Gestion Corporativa-Recursos Físicos</t>
  </si>
  <si>
    <r>
      <rPr>
        <b/>
        <sz val="11"/>
        <color rgb="FF000000"/>
        <rFont val="Arial"/>
      </rPr>
      <t xml:space="preserve">Objetivo estratégico: 
</t>
    </r>
    <r>
      <rPr>
        <sz val="11"/>
        <color rgb="FF000000"/>
        <rFont val="Arial"/>
      </rPr>
      <t xml:space="preserve">Afianzar la estructura organizacional productiva e integra, a través del desarrollo de capacidades del talento humano y un ambiente cordial
</t>
    </r>
    <r>
      <rPr>
        <b/>
        <sz val="11"/>
        <color rgb="FF000000"/>
        <rFont val="Arial"/>
      </rPr>
      <t xml:space="preserve">Objetivo del proceso:
</t>
    </r>
    <r>
      <rPr>
        <sz val="11"/>
        <color rgb="FF000000"/>
        <rFont val="Arial"/>
      </rPr>
      <t>Establecer las actividades para realizar el ingreso, reintegro, traslado y egreso de los bienes devolutivos y de consumo a cargo del Instituto y que se enmarquen en los principios de transparencia, eficiencia, economía, eficacia y equidad, cumpliendo con la normatividad vigente.</t>
    </r>
  </si>
  <si>
    <t>Inicia con la planeación Institucional sobre la gestión de recursos físicos para las diferentes sedes del instituto, continua con la ejecución de los planes, dando cumplimiento a los lineamientos contractuales establecidos y a la normatividad vigente y finaliza con la ejecución de los planes de mejora</t>
  </si>
  <si>
    <t xml:space="preserve">Afectación economica </t>
  </si>
  <si>
    <t xml:space="preserve">Hurto o pérdida de bienes muebles del Instituto debido a la exposición en trabajo en campo </t>
  </si>
  <si>
    <t>Trabajo en campo en las diferentes localidades del distrito.</t>
  </si>
  <si>
    <t>Posibilidad de afectación económica por hurto y pérdida de bienes muebles de la entidad</t>
  </si>
  <si>
    <t>3 a 24 veces por año</t>
  </si>
  <si>
    <t>Afectación menor a 10 SMLMV</t>
  </si>
  <si>
    <t>El profesional de apoyo de la subdirección de Gestión Corporativa -Recursos Físicos realizará solicitud al profesional encargado de la supervisión del contrato de seguros para incluir todos los bienes muebles institucionales. En la póliza vigente.</t>
  </si>
  <si>
    <t>Solicitud de inclusión de los bienes muebles adquiridos durante el mes anterior a la póliza del instituto vía correo electrónico.</t>
  </si>
  <si>
    <t>El profesional de apoyo de la subdireccion de Gestion Corporativa -Recursos Físicos</t>
  </si>
  <si>
    <t>A demanda solicitudes de inclusión de ingreso de bienes muebles institucionales a la póliza durante el mes anterior.</t>
  </si>
  <si>
    <t>Para los periodos de enero y febrero de la presente vigencia no se registraron compras (CA) en el módulo de Activos Fijos del sistema de inventario Zbox, por lo tanto, no se remitió solicitudes de inclusión a la póliza del Instituto al apoyo de la supervisión del contrato de seguros. Se remite soportes de reporte de inclusión para los meses de marzo y abril en los que se realizaron ingresos de bienes.</t>
  </si>
  <si>
    <t>Se evidencia cumplimiento de la actividad, de acuerdo a los soportes cargados de inclusión para los meses de marzo y abril en los que se realizaron ingresos de bienes.</t>
  </si>
  <si>
    <t xml:space="preserve">
Se constató cumplimiento de la actividad y del control formulados a través de la solicitud de inclusión para los meses de marzo y abril en los que se realizaron ingresos de bienes.
</t>
  </si>
  <si>
    <t>Eliminado controlado</t>
  </si>
  <si>
    <t>Deterioro de los documentos ocasionados por humedad o inundación del Archivo Central.</t>
  </si>
  <si>
    <t>Generación de aguas residuales No Domesticas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</si>
  <si>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</si>
  <si>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</si>
  <si>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</si>
  <si>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</si>
  <si>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</si>
  <si>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</si>
  <si>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</si>
  <si>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r>
      <t xml:space="preserve">Fraude externo: </t>
    </r>
    <r>
      <rPr>
        <sz val="11"/>
        <color rgb="FF000000"/>
        <rFont val="Arial"/>
        <family val="2"/>
      </rPr>
      <t xml:space="preserve">Pérdida derivada de actos de fraude por personas ajenas a la organización (no participa personal del Instituto). </t>
    </r>
  </si>
  <si>
    <t>El riesgo afecta la imagen de algún área del Instituto</t>
  </si>
  <si>
    <t>Detectivo</t>
  </si>
  <si>
    <t>Sin Documental</t>
  </si>
  <si>
    <t>Aleatoria</t>
  </si>
  <si>
    <t>Sin registro</t>
  </si>
  <si>
    <t>Aceptar:Despues de realizar un analisis y considerar los niveles de riesgo se determina asumir el mismo conociendo los efectos de su posible materialización</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</si>
  <si>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</si>
  <si>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</si>
  <si>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Correctivo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</si>
  <si>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</si>
  <si>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</si>
  <si>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</si>
  <si>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</si>
  <si>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El riesgo afecta la imagen del Instituto con algunos usuarios de relevancia frente al logro de los objetivos</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</si>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</sst>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_-;\-* #,##0.0_-;_-* &quot;-&quot;??_-;_-@_-"/>
  </numFmts>
  <fonts count="27">
    <font>
      <sz val="11"/>
      <color theme="1"/>
      <name val="Calibri"/>
      <family val="2"/>
      <scheme val="minor"/>
    </font>
    <font>
      <b/>
      <sz val="11"/>
      <color theme="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b/>
      <sz val="8"/>
      <color rgb="FF000000"/>
      <name val="Calibri"/>
      <family val="2"/>
      <scheme val="minor"/>
    </font>
    <font>
      <sz val="10"/>
      <color rgb="FF000000"/>
      <name val="Arial"/>
      <family val="2"/>
    </font>
    <font>
      <sz val="11"/>
      <name val="Arial"/>
    </font>
    <font>
      <b/>
      <sz val="11"/>
      <name val="Arial"/>
    </font>
    <font>
      <sz val="14"/>
      <name val="Arial"/>
    </font>
    <font>
      <sz val="11"/>
      <color rgb="FF000000"/>
      <name val="Arial"/>
    </font>
    <font>
      <b/>
      <sz val="11"/>
      <color rgb="FF000000"/>
      <name val="Arial"/>
    </font>
  </fonts>
  <fills count="13">
    <fill>
      <patternFill patternType="none"/>
    </fill>
    <fill>
      <patternFill patternType="gray125"/>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C6E0B4"/>
        <bgColor rgb="FF000000"/>
      </patternFill>
    </fill>
    <fill>
      <patternFill patternType="solid">
        <fgColor rgb="FF00B050"/>
        <bgColor rgb="FF000000"/>
      </patternFill>
    </fill>
    <fill>
      <patternFill patternType="solid">
        <fgColor rgb="FFFFC000"/>
        <bgColor rgb="FF000000"/>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2">
    <xf numFmtId="0" fontId="0" fillId="0" borderId="0"/>
    <xf numFmtId="9" fontId="6" fillId="0" borderId="0" applyFont="0" applyFill="0" applyBorder="0" applyAlignment="0" applyProtection="0"/>
  </cellStyleXfs>
  <cellXfs count="179">
    <xf numFmtId="0" fontId="0" fillId="0" borderId="0" xfId="0"/>
    <xf numFmtId="0" fontId="0" fillId="0" borderId="0" xfId="0" applyAlignment="1">
      <alignment horizontal="center"/>
    </xf>
    <xf numFmtId="0" fontId="0" fillId="0" borderId="0" xfId="0" applyAlignment="1">
      <alignment wrapText="1"/>
    </xf>
    <xf numFmtId="0" fontId="4" fillId="0" borderId="0" xfId="0"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hidden="1"/>
    </xf>
    <xf numFmtId="0" fontId="2" fillId="2" borderId="1" xfId="0" applyFont="1" applyFill="1" applyBorder="1" applyAlignment="1" applyProtection="1">
      <alignment horizontal="center" vertical="center" wrapText="1"/>
      <protection hidden="1"/>
    </xf>
    <xf numFmtId="0" fontId="2" fillId="5" borderId="1" xfId="0" applyFont="1" applyFill="1" applyBorder="1" applyAlignment="1" applyProtection="1">
      <alignment horizontal="center" vertical="center" wrapText="1"/>
      <protection hidden="1"/>
    </xf>
    <xf numFmtId="0" fontId="2" fillId="6" borderId="1" xfId="0" applyFont="1" applyFill="1" applyBorder="1" applyAlignment="1" applyProtection="1">
      <alignment horizontal="center" vertical="center" wrapText="1"/>
      <protection hidden="1"/>
    </xf>
    <xf numFmtId="0" fontId="3" fillId="0" borderId="1" xfId="0" applyFont="1" applyBorder="1" applyAlignment="1">
      <alignment vertical="center" wrapText="1"/>
    </xf>
    <xf numFmtId="0" fontId="0" fillId="0" borderId="0" xfId="0" applyAlignment="1">
      <alignment horizontal="left"/>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0" xfId="0" applyFont="1" applyAlignment="1">
      <alignment vertical="center" wrapText="1"/>
    </xf>
    <xf numFmtId="0" fontId="3" fillId="3" borderId="1" xfId="0" applyFont="1" applyFill="1" applyBorder="1" applyAlignment="1">
      <alignment horizontal="center" vertical="center" wrapText="1"/>
    </xf>
    <xf numFmtId="0" fontId="10" fillId="0" borderId="1" xfId="0" applyFont="1" applyBorder="1" applyAlignment="1">
      <alignment vertical="center" wrapText="1"/>
    </xf>
    <xf numFmtId="9" fontId="4" fillId="0" borderId="0" xfId="1" applyFont="1" applyFill="1" applyBorder="1" applyAlignment="1" applyProtection="1">
      <alignment horizontal="center" vertical="center" wrapText="1"/>
      <protection locked="0"/>
    </xf>
    <xf numFmtId="9" fontId="4" fillId="0" borderId="0" xfId="1" applyFont="1" applyFill="1" applyAlignment="1" applyProtection="1">
      <alignment horizontal="center" vertical="center" wrapText="1"/>
      <protection locked="0"/>
    </xf>
    <xf numFmtId="9" fontId="2" fillId="0" borderId="0" xfId="1" applyFont="1" applyFill="1" applyBorder="1" applyAlignment="1" applyProtection="1">
      <alignment horizontal="center" vertical="center" wrapText="1"/>
      <protection locked="0"/>
    </xf>
    <xf numFmtId="9" fontId="2" fillId="0" borderId="0" xfId="1" applyFont="1" applyFill="1" applyAlignment="1" applyProtection="1">
      <alignment horizontal="center" vertical="center" wrapText="1"/>
      <protection locked="0"/>
    </xf>
    <xf numFmtId="0" fontId="12" fillId="0" borderId="0" xfId="0" applyFont="1"/>
    <xf numFmtId="0" fontId="11" fillId="0" borderId="1" xfId="0" applyFont="1" applyBorder="1" applyAlignment="1" applyProtection="1">
      <alignment vertical="center" wrapText="1"/>
      <protection hidden="1"/>
    </xf>
    <xf numFmtId="0" fontId="0" fillId="0" borderId="1" xfId="0" applyBorder="1" applyAlignment="1">
      <alignment wrapText="1"/>
    </xf>
    <xf numFmtId="0" fontId="12" fillId="0" borderId="1" xfId="0" applyFont="1" applyBorder="1" applyAlignment="1">
      <alignment vertical="top" wrapText="1"/>
    </xf>
    <xf numFmtId="164" fontId="4" fillId="0" borderId="0" xfId="0" applyNumberFormat="1" applyFont="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9" fontId="4" fillId="0" borderId="1" xfId="1" applyFont="1" applyFill="1" applyBorder="1" applyAlignment="1" applyProtection="1">
      <alignment horizontal="center" vertical="center" wrapText="1"/>
      <protection locked="0"/>
    </xf>
    <xf numFmtId="9" fontId="2"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7"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19" fillId="0" borderId="0" xfId="0" applyFont="1" applyAlignment="1" applyProtection="1">
      <alignment horizontal="center" vertical="center" wrapText="1"/>
      <protection locked="0"/>
    </xf>
    <xf numFmtId="0" fontId="14" fillId="0" borderId="1" xfId="0" applyFont="1" applyBorder="1" applyAlignment="1">
      <alignment horizontal="left" vertical="center"/>
    </xf>
    <xf numFmtId="0" fontId="7"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2" fillId="0" borderId="0" xfId="1" applyFont="1" applyAlignment="1" applyProtection="1">
      <alignment horizontal="center" vertical="center" wrapText="1"/>
      <protection locked="0"/>
    </xf>
    <xf numFmtId="164" fontId="4" fillId="0" borderId="1" xfId="0" applyNumberFormat="1" applyFont="1" applyBorder="1" applyAlignment="1" applyProtection="1">
      <alignment horizontal="center" vertical="center" wrapText="1"/>
      <protection locked="0"/>
    </xf>
    <xf numFmtId="0" fontId="2" fillId="0" borderId="0" xfId="0" applyFont="1" applyAlignment="1" applyProtection="1">
      <alignment vertical="center" wrapText="1"/>
      <protection locked="0"/>
    </xf>
    <xf numFmtId="9" fontId="2" fillId="0" borderId="0" xfId="1" applyFont="1" applyBorder="1" applyAlignment="1" applyProtection="1">
      <alignment vertical="center" wrapText="1"/>
      <protection locked="0"/>
    </xf>
    <xf numFmtId="9" fontId="2" fillId="0" borderId="0" xfId="1"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9" fontId="2" fillId="7" borderId="9" xfId="1" applyFont="1" applyFill="1" applyBorder="1" applyAlignment="1" applyProtection="1">
      <alignment horizontal="center" vertical="center" wrapText="1"/>
      <protection locked="0"/>
    </xf>
    <xf numFmtId="0" fontId="2" fillId="2" borderId="11" xfId="0" applyFont="1" applyFill="1" applyBorder="1" applyAlignment="1" applyProtection="1">
      <alignment horizontal="center" vertical="center" wrapText="1"/>
      <protection locked="0"/>
    </xf>
    <xf numFmtId="0" fontId="18" fillId="2" borderId="11" xfId="0" applyFont="1" applyFill="1" applyBorder="1" applyAlignment="1" applyProtection="1">
      <alignment horizontal="center" vertical="center" wrapText="1"/>
      <protection locked="0"/>
    </xf>
    <xf numFmtId="0" fontId="2" fillId="4" borderId="2" xfId="0" applyFont="1" applyFill="1" applyBorder="1" applyAlignment="1" applyProtection="1">
      <alignment horizontal="center" vertical="center" textRotation="90"/>
      <protection locked="0"/>
    </xf>
    <xf numFmtId="9" fontId="2" fillId="4" borderId="2" xfId="1" applyFont="1" applyFill="1" applyBorder="1" applyAlignment="1" applyProtection="1">
      <alignment horizontal="center" vertical="center" textRotation="90"/>
      <protection locked="0"/>
    </xf>
    <xf numFmtId="0" fontId="2" fillId="4" borderId="2" xfId="0" applyFont="1" applyFill="1" applyBorder="1" applyAlignment="1" applyProtection="1">
      <alignment horizontal="center" vertical="center" wrapText="1"/>
      <protection locked="0"/>
    </xf>
    <xf numFmtId="0" fontId="2" fillId="5" borderId="2" xfId="0" applyFont="1" applyFill="1" applyBorder="1" applyAlignment="1" applyProtection="1">
      <alignment horizontal="center" vertical="center" wrapText="1"/>
      <protection locked="0"/>
    </xf>
    <xf numFmtId="164" fontId="2" fillId="5" borderId="2" xfId="0" applyNumberFormat="1" applyFont="1" applyFill="1" applyBorder="1" applyAlignment="1" applyProtection="1">
      <alignment horizontal="center" vertical="center" wrapText="1"/>
      <protection locked="0"/>
    </xf>
    <xf numFmtId="0" fontId="2" fillId="6" borderId="2" xfId="0" applyFont="1" applyFill="1" applyBorder="1" applyAlignment="1" applyProtection="1">
      <alignment horizontal="center" vertical="center" wrapText="1"/>
      <protection locked="0"/>
    </xf>
    <xf numFmtId="9" fontId="2" fillId="6" borderId="2" xfId="1" applyFont="1" applyFill="1" applyBorder="1" applyAlignment="1" applyProtection="1">
      <alignment horizontal="center" vertical="center" wrapText="1"/>
      <protection locked="0"/>
    </xf>
    <xf numFmtId="0" fontId="4" fillId="0" borderId="1" xfId="0" applyFont="1" applyBorder="1" applyAlignment="1">
      <alignment horizontal="center" vertical="center" wrapText="1"/>
    </xf>
    <xf numFmtId="9" fontId="2" fillId="0" borderId="1" xfId="1" applyFont="1" applyFill="1" applyBorder="1" applyAlignment="1" applyProtection="1">
      <alignment horizontal="center" vertical="center" wrapText="1"/>
    </xf>
    <xf numFmtId="0" fontId="4" fillId="0" borderId="0" xfId="0" applyFont="1" applyAlignment="1">
      <alignment horizontal="center" vertical="center" wrapText="1"/>
    </xf>
    <xf numFmtId="0" fontId="4" fillId="8" borderId="1" xfId="0" applyFont="1" applyFill="1" applyBorder="1" applyAlignment="1" applyProtection="1">
      <alignment horizontal="center" vertical="center" wrapText="1"/>
      <protection locked="0"/>
    </xf>
    <xf numFmtId="0" fontId="8" fillId="8" borderId="1" xfId="0" applyFont="1" applyFill="1" applyBorder="1" applyAlignment="1" applyProtection="1">
      <alignment vertical="top" wrapText="1"/>
      <protection locked="0"/>
    </xf>
    <xf numFmtId="0" fontId="5" fillId="8" borderId="1" xfId="0" applyFont="1" applyFill="1" applyBorder="1" applyAlignment="1" applyProtection="1">
      <alignment horizontal="center" vertical="center" wrapText="1"/>
      <protection locked="0"/>
    </xf>
    <xf numFmtId="0" fontId="4" fillId="8"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9" fontId="2" fillId="8" borderId="1" xfId="1" applyFont="1" applyFill="1" applyBorder="1" applyAlignment="1" applyProtection="1">
      <alignment horizontal="center" vertical="center" wrapText="1"/>
      <protection locked="0"/>
    </xf>
    <xf numFmtId="9" fontId="2" fillId="8" borderId="1" xfId="1" applyFont="1" applyFill="1" applyBorder="1" applyAlignment="1" applyProtection="1">
      <alignment horizontal="center" vertical="center" wrapText="1"/>
    </xf>
    <xf numFmtId="0" fontId="19" fillId="8" borderId="1" xfId="0" applyFont="1" applyFill="1" applyBorder="1" applyAlignment="1">
      <alignment horizontal="center" vertical="center" wrapText="1"/>
    </xf>
    <xf numFmtId="9" fontId="4" fillId="8" borderId="1" xfId="1" applyFont="1" applyFill="1" applyBorder="1" applyAlignment="1" applyProtection="1">
      <alignment horizontal="center" vertical="center" wrapText="1"/>
    </xf>
    <xf numFmtId="164" fontId="4" fillId="8" borderId="1" xfId="0" applyNumberFormat="1" applyFont="1" applyFill="1" applyBorder="1" applyAlignment="1" applyProtection="1">
      <alignment horizontal="center" vertical="center" wrapText="1"/>
      <protection locked="0"/>
    </xf>
    <xf numFmtId="9" fontId="4" fillId="8" borderId="1" xfId="1" applyFont="1" applyFill="1" applyBorder="1" applyAlignment="1" applyProtection="1">
      <alignment horizontal="center" vertical="center" wrapText="1"/>
      <protection locked="0"/>
    </xf>
    <xf numFmtId="0" fontId="4" fillId="8" borderId="0" xfId="0" applyFont="1" applyFill="1" applyAlignment="1" applyProtection="1">
      <alignment horizontal="center" vertical="center" wrapText="1"/>
      <protection locked="0"/>
    </xf>
    <xf numFmtId="0" fontId="4" fillId="0" borderId="1" xfId="0" applyFont="1" applyBorder="1" applyAlignment="1" applyProtection="1">
      <alignment horizontal="center" vertical="top" wrapText="1"/>
      <protection locked="0"/>
    </xf>
    <xf numFmtId="0" fontId="4" fillId="9" borderId="0" xfId="0" applyFont="1" applyFill="1" applyAlignment="1" applyProtection="1">
      <alignment horizontal="center" vertical="center" wrapText="1"/>
      <protection locked="0"/>
    </xf>
    <xf numFmtId="0" fontId="4" fillId="0" borderId="1" xfId="0" applyFont="1" applyBorder="1" applyAlignment="1">
      <alignment vertical="center" wrapText="1"/>
    </xf>
    <xf numFmtId="0" fontId="4" fillId="0" borderId="1" xfId="0" applyFont="1" applyBorder="1" applyAlignment="1">
      <alignment wrapText="1"/>
    </xf>
    <xf numFmtId="0" fontId="20" fillId="0" borderId="1" xfId="0" applyFont="1" applyBorder="1" applyAlignment="1">
      <alignment vertical="top" wrapText="1"/>
    </xf>
    <xf numFmtId="0" fontId="2" fillId="2" borderId="16" xfId="0" applyFont="1" applyFill="1" applyBorder="1" applyAlignment="1" applyProtection="1">
      <alignment horizontal="center" vertical="center" wrapText="1"/>
      <protection locked="0"/>
    </xf>
    <xf numFmtId="9" fontId="4" fillId="0" borderId="16" xfId="1" applyFont="1" applyFill="1" applyBorder="1" applyAlignment="1" applyProtection="1">
      <alignment horizontal="center" vertical="center" wrapText="1"/>
      <protection locked="0"/>
    </xf>
    <xf numFmtId="9" fontId="4" fillId="8" borderId="16" xfId="1" applyFont="1" applyFill="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4" fillId="8" borderId="6" xfId="0" applyFont="1" applyFill="1" applyBorder="1" applyAlignment="1" applyProtection="1">
      <alignment horizontal="center" vertical="center" wrapText="1"/>
      <protection locked="0"/>
    </xf>
    <xf numFmtId="0" fontId="4" fillId="0" borderId="4" xfId="0" applyFont="1" applyBorder="1" applyAlignment="1">
      <alignment horizontal="center" vertical="center" wrapText="1"/>
    </xf>
    <xf numFmtId="0" fontId="4" fillId="0" borderId="7" xfId="0" applyFont="1" applyBorder="1" applyAlignment="1">
      <alignment wrapText="1"/>
    </xf>
    <xf numFmtId="0" fontId="4" fillId="0" borderId="14" xfId="0" applyFont="1" applyBorder="1" applyAlignment="1">
      <alignment wrapText="1"/>
    </xf>
    <xf numFmtId="0" fontId="4" fillId="0" borderId="8" xfId="0" applyFont="1" applyBorder="1" applyAlignment="1">
      <alignment wrapText="1"/>
    </xf>
    <xf numFmtId="0" fontId="4" fillId="0" borderId="16" xfId="0" applyFont="1" applyBorder="1" applyAlignment="1">
      <alignment wrapText="1"/>
    </xf>
    <xf numFmtId="0" fontId="4" fillId="0" borderId="13" xfId="0" applyFont="1" applyBorder="1" applyAlignment="1">
      <alignment wrapText="1"/>
    </xf>
    <xf numFmtId="0" fontId="4" fillId="0" borderId="17" xfId="0" applyFont="1" applyBorder="1" applyAlignment="1">
      <alignment wrapText="1"/>
    </xf>
    <xf numFmtId="0" fontId="4" fillId="0" borderId="7" xfId="0" applyFont="1" applyBorder="1" applyAlignment="1">
      <alignment horizontal="center" vertical="center" wrapText="1"/>
    </xf>
    <xf numFmtId="0" fontId="2" fillId="0" borderId="7" xfId="0" applyFont="1" applyBorder="1" applyAlignment="1">
      <alignment horizontal="center" vertical="center" wrapText="1"/>
    </xf>
    <xf numFmtId="0" fontId="22" fillId="10" borderId="1" xfId="0" applyFont="1" applyFill="1" applyBorder="1" applyAlignment="1">
      <alignment horizontal="center" vertical="center" wrapText="1"/>
    </xf>
    <xf numFmtId="9" fontId="23" fillId="10" borderId="1" xfId="0" applyNumberFormat="1" applyFont="1" applyFill="1" applyBorder="1" applyAlignment="1">
      <alignment horizontal="center" vertical="center" wrapText="1"/>
    </xf>
    <xf numFmtId="9" fontId="23" fillId="10" borderId="2" xfId="0" applyNumberFormat="1" applyFont="1" applyFill="1" applyBorder="1" applyAlignment="1">
      <alignment horizontal="center" vertical="center" wrapText="1"/>
    </xf>
    <xf numFmtId="0" fontId="4" fillId="0" borderId="14" xfId="0" applyFont="1" applyBorder="1" applyAlignment="1">
      <alignment horizontal="center" vertical="center" wrapText="1"/>
    </xf>
    <xf numFmtId="0" fontId="22" fillId="11" borderId="4" xfId="0" applyFont="1" applyFill="1" applyBorder="1" applyAlignment="1">
      <alignment horizontal="center" vertical="center" wrapText="1"/>
    </xf>
    <xf numFmtId="0" fontId="22" fillId="11" borderId="1" xfId="0" applyFont="1" applyFill="1" applyBorder="1" applyAlignment="1">
      <alignment horizontal="center" vertical="center" wrapText="1"/>
    </xf>
    <xf numFmtId="9" fontId="23" fillId="11" borderId="1" xfId="0" applyNumberFormat="1" applyFont="1" applyFill="1" applyBorder="1" applyAlignment="1">
      <alignment horizontal="center" vertical="center" wrapText="1"/>
    </xf>
    <xf numFmtId="9" fontId="23" fillId="11" borderId="2" xfId="0" applyNumberFormat="1" applyFont="1" applyFill="1" applyBorder="1" applyAlignment="1">
      <alignment horizontal="center" vertical="center" wrapText="1"/>
    </xf>
    <xf numFmtId="0" fontId="24" fillId="10" borderId="1" xfId="0" applyFont="1" applyFill="1" applyBorder="1" applyAlignment="1">
      <alignment horizontal="center" vertical="center" wrapText="1"/>
    </xf>
    <xf numFmtId="0" fontId="4" fillId="0" borderId="11" xfId="0" applyFont="1" applyBorder="1" applyAlignment="1">
      <alignment horizontal="center" vertical="center" wrapText="1"/>
    </xf>
    <xf numFmtId="9" fontId="2" fillId="0" borderId="7" xfId="0" applyNumberFormat="1" applyFont="1" applyBorder="1" applyAlignment="1">
      <alignment horizontal="center" vertical="center" wrapText="1"/>
    </xf>
    <xf numFmtId="9" fontId="22" fillId="10" borderId="1" xfId="0" applyNumberFormat="1" applyFont="1" applyFill="1" applyBorder="1" applyAlignment="1">
      <alignment horizontal="center" vertical="center" wrapText="1"/>
    </xf>
    <xf numFmtId="0" fontId="23" fillId="11" borderId="1" xfId="0" applyFont="1" applyFill="1" applyBorder="1" applyAlignment="1">
      <alignment horizontal="center" vertical="center" wrapText="1"/>
    </xf>
    <xf numFmtId="14" fontId="4" fillId="0" borderId="7" xfId="0" applyNumberFormat="1" applyFont="1" applyBorder="1" applyAlignment="1">
      <alignment horizontal="center" vertical="center" wrapText="1"/>
    </xf>
    <xf numFmtId="0" fontId="2" fillId="0" borderId="14" xfId="0" applyFont="1" applyBorder="1" applyAlignment="1">
      <alignment horizontal="center" vertical="center" wrapText="1"/>
    </xf>
    <xf numFmtId="0" fontId="21" fillId="0" borderId="14" xfId="0" applyFont="1" applyBorder="1" applyAlignment="1">
      <alignment horizontal="center" vertical="center" wrapText="1"/>
    </xf>
    <xf numFmtId="0" fontId="5" fillId="0" borderId="14" xfId="0" applyFont="1" applyBorder="1" applyAlignment="1">
      <alignment horizontal="center" vertical="center" wrapText="1"/>
    </xf>
    <xf numFmtId="0" fontId="22" fillId="12" borderId="1" xfId="0" applyFont="1" applyFill="1" applyBorder="1" applyAlignment="1">
      <alignment horizontal="center" vertical="center" wrapText="1"/>
    </xf>
    <xf numFmtId="9" fontId="23" fillId="12" borderId="1" xfId="0" applyNumberFormat="1" applyFont="1" applyFill="1" applyBorder="1" applyAlignment="1">
      <alignment horizontal="center" vertical="center" wrapText="1"/>
    </xf>
    <xf numFmtId="0" fontId="24" fillId="12" borderId="1" xfId="0" applyFont="1" applyFill="1" applyBorder="1" applyAlignment="1">
      <alignment horizontal="center" vertical="center" wrapText="1"/>
    </xf>
    <xf numFmtId="9" fontId="2" fillId="0" borderId="14" xfId="0" applyNumberFormat="1" applyFont="1" applyBorder="1" applyAlignment="1">
      <alignment horizontal="center" vertical="center" wrapText="1"/>
    </xf>
    <xf numFmtId="0" fontId="23" fillId="12" borderId="1" xfId="0" applyFont="1" applyFill="1" applyBorder="1" applyAlignment="1">
      <alignment horizontal="center" vertical="center" wrapText="1"/>
    </xf>
    <xf numFmtId="14" fontId="4" fillId="0" borderId="14" xfId="0" applyNumberFormat="1" applyFont="1" applyBorder="1" applyAlignment="1">
      <alignment horizontal="center" vertical="center" wrapText="1"/>
    </xf>
    <xf numFmtId="165" fontId="15" fillId="0" borderId="11" xfId="0" applyNumberFormat="1" applyFont="1" applyBorder="1" applyAlignment="1">
      <alignment horizontal="center" vertical="center" wrapText="1"/>
    </xf>
    <xf numFmtId="9" fontId="4" fillId="0" borderId="7" xfId="0" applyNumberFormat="1" applyFont="1" applyBorder="1" applyAlignment="1">
      <alignment horizontal="center" vertical="center" wrapText="1"/>
    </xf>
    <xf numFmtId="0" fontId="4" fillId="0" borderId="16" xfId="0" applyFont="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21" fillId="0" borderId="16" xfId="0" applyFont="1" applyBorder="1" applyAlignment="1" applyProtection="1">
      <alignment horizontal="center" vertical="center" wrapText="1"/>
      <protection locked="0"/>
    </xf>
    <xf numFmtId="0" fontId="5" fillId="0" borderId="16" xfId="0" applyFont="1" applyBorder="1" applyAlignment="1" applyProtection="1">
      <alignment horizontal="center" vertical="center" wrapText="1"/>
      <protection locked="0"/>
    </xf>
    <xf numFmtId="0" fontId="4" fillId="0" borderId="16" xfId="0" applyFont="1" applyBorder="1" applyAlignment="1">
      <alignment horizontal="center" vertical="center" wrapText="1"/>
    </xf>
    <xf numFmtId="0" fontId="2" fillId="0" borderId="16" xfId="0" applyFont="1" applyBorder="1" applyAlignment="1">
      <alignment horizontal="center" vertical="center" wrapText="1"/>
    </xf>
    <xf numFmtId="9" fontId="2" fillId="0" borderId="16" xfId="1" applyFont="1" applyBorder="1" applyAlignment="1" applyProtection="1">
      <alignment horizontal="center" vertical="center" wrapText="1"/>
      <protection locked="0"/>
    </xf>
    <xf numFmtId="9" fontId="2" fillId="0" borderId="16" xfId="1" applyFont="1" applyFill="1" applyBorder="1" applyAlignment="1" applyProtection="1">
      <alignment horizontal="center" vertical="center" wrapText="1"/>
    </xf>
    <xf numFmtId="9" fontId="2" fillId="0" borderId="16" xfId="1" applyFont="1" applyFill="1" applyBorder="1" applyAlignment="1" applyProtection="1">
      <alignment horizontal="center" vertical="center" wrapText="1"/>
      <protection locked="0"/>
    </xf>
    <xf numFmtId="0" fontId="19" fillId="0" borderId="16" xfId="0" applyFont="1" applyBorder="1" applyAlignment="1">
      <alignment horizontal="center" vertical="center" wrapText="1"/>
    </xf>
    <xf numFmtId="9" fontId="4" fillId="0" borderId="16" xfId="1" applyFont="1" applyFill="1" applyBorder="1" applyAlignment="1" applyProtection="1">
      <alignment horizontal="center" vertical="center" wrapText="1"/>
    </xf>
    <xf numFmtId="164" fontId="4" fillId="0" borderId="16" xfId="0" applyNumberFormat="1"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16" fillId="0" borderId="0" xfId="0" applyFont="1" applyAlignment="1">
      <alignment horizontal="center" vertical="center"/>
    </xf>
    <xf numFmtId="0" fontId="4" fillId="0" borderId="2"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9" fontId="2" fillId="0" borderId="2" xfId="1" applyFont="1" applyFill="1" applyBorder="1" applyAlignment="1" applyProtection="1">
      <alignment horizontal="center" vertical="center" wrapText="1"/>
    </xf>
    <xf numFmtId="9" fontId="2" fillId="0" borderId="4" xfId="1" applyFont="1" applyFill="1" applyBorder="1" applyAlignment="1" applyProtection="1">
      <alignment horizontal="center" vertical="center" wrapText="1"/>
    </xf>
    <xf numFmtId="0" fontId="19" fillId="0" borderId="2" xfId="0" applyFont="1" applyBorder="1" applyAlignment="1">
      <alignment horizontal="center" vertical="center" wrapText="1"/>
    </xf>
    <xf numFmtId="0" fontId="19" fillId="0" borderId="4" xfId="0" applyFont="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21" fillId="0" borderId="2" xfId="0" applyFont="1" applyBorder="1" applyAlignment="1" applyProtection="1">
      <alignment horizontal="center" vertical="center" wrapText="1"/>
      <protection locked="0"/>
    </xf>
    <xf numFmtId="0" fontId="21" fillId="0" borderId="4" xfId="0" applyFont="1" applyBorder="1" applyAlignment="1" applyProtection="1">
      <alignment horizontal="center" vertical="center" wrapText="1"/>
      <protection locked="0"/>
    </xf>
    <xf numFmtId="9" fontId="2" fillId="0" borderId="2" xfId="1" applyFont="1" applyBorder="1" applyAlignment="1" applyProtection="1">
      <alignment horizontal="center" vertical="center" wrapText="1"/>
      <protection locked="0"/>
    </xf>
    <xf numFmtId="9" fontId="2" fillId="0" borderId="4" xfId="1"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4" fillId="0" borderId="9" xfId="0" applyFont="1" applyBorder="1" applyAlignment="1" applyProtection="1">
      <alignment horizontal="center" vertical="top" wrapText="1"/>
      <protection locked="0"/>
    </xf>
    <xf numFmtId="0" fontId="4" fillId="0" borderId="11" xfId="0" applyFont="1" applyBorder="1" applyAlignment="1" applyProtection="1">
      <alignment horizontal="center" vertical="top" wrapText="1"/>
      <protection locked="0"/>
    </xf>
    <xf numFmtId="0" fontId="4" fillId="0" borderId="5" xfId="0" applyFont="1" applyBorder="1" applyAlignment="1" applyProtection="1">
      <alignment horizontal="center" vertical="top" wrapText="1"/>
      <protection locked="0"/>
    </xf>
    <xf numFmtId="0" fontId="4" fillId="0" borderId="15" xfId="0" applyFont="1" applyBorder="1" applyAlignment="1" applyProtection="1">
      <alignment horizontal="center" vertical="top" wrapText="1"/>
      <protection locked="0"/>
    </xf>
    <xf numFmtId="0" fontId="4" fillId="0" borderId="12" xfId="0" applyFont="1" applyBorder="1" applyAlignment="1" applyProtection="1">
      <alignment horizontal="center" vertical="top" wrapText="1"/>
      <protection locked="0"/>
    </xf>
    <xf numFmtId="0" fontId="4" fillId="0" borderId="14" xfId="0" applyFont="1" applyBorder="1" applyAlignment="1" applyProtection="1">
      <alignment horizontal="center" vertical="top" wrapText="1"/>
      <protection locked="0"/>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9" fontId="4" fillId="0" borderId="2" xfId="1" applyFont="1" applyFill="1" applyBorder="1" applyAlignment="1" applyProtection="1">
      <alignment horizontal="center" vertical="center" wrapText="1"/>
    </xf>
    <xf numFmtId="9" fontId="4" fillId="0" borderId="4" xfId="1"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protection locked="0"/>
    </xf>
    <xf numFmtId="0" fontId="2" fillId="4" borderId="2"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0" fontId="2" fillId="6" borderId="1" xfId="0" applyFont="1" applyFill="1" applyBorder="1" applyAlignment="1" applyProtection="1">
      <alignment horizontal="center" vertical="center" wrapText="1"/>
      <protection locked="0"/>
    </xf>
    <xf numFmtId="9" fontId="2" fillId="4" borderId="1" xfId="1" applyFont="1" applyFill="1" applyBorder="1" applyAlignment="1" applyProtection="1">
      <alignment horizontal="center" vertical="center" wrapText="1"/>
      <protection locked="0"/>
    </xf>
    <xf numFmtId="9" fontId="2" fillId="4" borderId="2" xfId="1" applyFont="1" applyFill="1" applyBorder="1" applyAlignment="1" applyProtection="1">
      <alignment horizontal="center" vertical="center" wrapText="1"/>
      <protection locked="0"/>
    </xf>
    <xf numFmtId="0" fontId="2" fillId="5" borderId="9" xfId="0" applyFont="1" applyFill="1" applyBorder="1" applyAlignment="1" applyProtection="1">
      <alignment horizontal="center" vertical="center" wrapText="1"/>
      <protection locked="0"/>
    </xf>
    <xf numFmtId="0" fontId="2" fillId="5" borderId="10" xfId="0" applyFont="1" applyFill="1" applyBorder="1" applyAlignment="1" applyProtection="1">
      <alignment horizontal="center" vertical="center" wrapText="1"/>
      <protection locked="0"/>
    </xf>
    <xf numFmtId="0" fontId="2" fillId="5" borderId="11" xfId="0" applyFont="1" applyFill="1" applyBorder="1" applyAlignment="1" applyProtection="1">
      <alignment horizontal="center" vertical="center" wrapText="1"/>
      <protection locked="0"/>
    </xf>
    <xf numFmtId="0" fontId="2" fillId="5" borderId="12" xfId="0" applyFont="1" applyFill="1" applyBorder="1" applyAlignment="1" applyProtection="1">
      <alignment horizontal="center" vertical="center" wrapText="1"/>
      <protection locked="0"/>
    </xf>
    <xf numFmtId="0" fontId="2" fillId="5" borderId="13" xfId="0" applyFont="1" applyFill="1" applyBorder="1" applyAlignment="1" applyProtection="1">
      <alignment horizontal="center" vertical="center" wrapText="1"/>
      <protection locked="0"/>
    </xf>
    <xf numFmtId="0" fontId="2" fillId="5" borderId="14" xfId="0" applyFont="1" applyFill="1" applyBorder="1" applyAlignment="1" applyProtection="1">
      <alignment horizontal="center" vertical="center" wrapText="1"/>
      <protection locked="0"/>
    </xf>
    <xf numFmtId="0" fontId="18" fillId="4" borderId="1" xfId="0" applyFont="1" applyFill="1" applyBorder="1" applyAlignment="1" applyProtection="1">
      <alignment horizontal="center" vertical="center" wrapText="1"/>
      <protection locked="0"/>
    </xf>
    <xf numFmtId="0" fontId="18" fillId="4" borderId="2" xfId="0" applyFont="1" applyFill="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hidden="1"/>
    </xf>
    <xf numFmtId="0" fontId="2" fillId="4" borderId="1" xfId="0" applyFont="1" applyFill="1" applyBorder="1" applyAlignment="1" applyProtection="1">
      <alignment horizontal="center" vertical="center" wrapText="1"/>
      <protection hidden="1"/>
    </xf>
  </cellXfs>
  <cellStyles count="2">
    <cellStyle name="Normal" xfId="0" builtinId="0"/>
    <cellStyle name="Porcentaje" xfId="1" builtinId="5"/>
  </cellStyles>
  <dxfs count="58">
    <dxf>
      <fill>
        <patternFill>
          <bgColor rgb="FF00B050"/>
        </patternFill>
      </fill>
    </dxf>
    <dxf>
      <fill>
        <patternFill>
          <bgColor theme="9" tint="0.59996337778862885"/>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rgb="FFFF0000"/>
        </patternFill>
      </fill>
    </dxf>
    <dxf>
      <fill>
        <patternFill>
          <bgColor theme="7" tint="0.39994506668294322"/>
        </patternFill>
      </fill>
    </dxf>
    <dxf>
      <fill>
        <patternFill>
          <bgColor rgb="FFFFC000"/>
        </patternFill>
      </fill>
    </dxf>
    <dxf>
      <fill>
        <patternFill>
          <bgColor theme="9" tint="0.59996337778862885"/>
        </patternFill>
      </fill>
    </dxf>
    <dxf>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theme="9" tint="0.59996337778862885"/>
        </patternFill>
      </fill>
    </dxf>
    <dxf>
      <fill>
        <patternFill>
          <bgColor rgb="FFFFC000"/>
        </patternFill>
      </fill>
    </dxf>
    <dxf>
      <fill>
        <patternFill>
          <bgColor rgb="FF00B050"/>
        </patternFill>
      </fill>
    </dxf>
    <dxf>
      <fill>
        <patternFill>
          <bgColor theme="7" tint="0.39994506668294322"/>
        </patternFill>
      </fill>
    </dxf>
    <dxf>
      <fill>
        <patternFill>
          <bgColor rgb="FFFF0000"/>
        </patternFill>
      </fill>
    </dxf>
    <dxf>
      <fill>
        <patternFill>
          <bgColor theme="9" tint="0.59996337778862885"/>
        </patternFill>
      </fill>
    </dxf>
    <dxf>
      <fill>
        <patternFill>
          <bgColor rgb="FF00B050"/>
        </patternFill>
      </fill>
    </dxf>
    <dxf>
      <fill>
        <patternFill>
          <bgColor rgb="FFFFC000"/>
        </patternFill>
      </fill>
    </dxf>
    <dxf>
      <fill>
        <patternFill>
          <bgColor rgb="FFFF0000"/>
        </patternFill>
      </fill>
    </dxf>
    <dxf>
      <fill>
        <patternFill>
          <bgColor theme="7" tint="0.39994506668294322"/>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rgb="FFFF0000"/>
        </patternFill>
      </fill>
    </dxf>
    <dxf>
      <fill>
        <patternFill>
          <bgColor rgb="FFFFC000"/>
        </patternFill>
      </fill>
    </dxf>
    <dxf>
      <fill>
        <patternFill>
          <bgColor theme="7" tint="0.39994506668294322"/>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C1506\Downloads\3.3%20Gestion%20Admin%20y%20recursos%20f&#237;sicos.xlsx" TargetMode="External"/><Relationship Id="rId1" Type="http://schemas.openxmlformats.org/officeDocument/2006/relationships/externalLinkPath" Target="3.3%20Gestion%20Admin%20y%20recursos%20f&#237;sic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triz"/>
      <sheetName val="RIESGOS DE GESTIÓN H1"/>
      <sheetName val="Listas"/>
    </sheetNames>
    <sheetDataSet>
      <sheetData sheetId="0">
        <row r="3">
          <cell r="C3">
            <v>0.2</v>
          </cell>
          <cell r="D3">
            <v>0.4</v>
          </cell>
          <cell r="E3">
            <v>0.6</v>
          </cell>
          <cell r="F3">
            <v>0.8</v>
          </cell>
          <cell r="G3">
            <v>1</v>
          </cell>
        </row>
        <row r="4">
          <cell r="B4">
            <v>0.2</v>
          </cell>
          <cell r="C4" t="str">
            <v>Bajo</v>
          </cell>
          <cell r="D4" t="str">
            <v>Bajo</v>
          </cell>
          <cell r="E4" t="str">
            <v>Moderado</v>
          </cell>
          <cell r="F4" t="str">
            <v>Alto</v>
          </cell>
          <cell r="G4" t="str">
            <v>Extremo</v>
          </cell>
        </row>
        <row r="5">
          <cell r="B5">
            <v>0.4</v>
          </cell>
          <cell r="C5" t="str">
            <v>Bajo</v>
          </cell>
          <cell r="D5" t="str">
            <v>Moderado</v>
          </cell>
          <cell r="E5" t="str">
            <v>Moderado</v>
          </cell>
          <cell r="F5" t="str">
            <v>Alto</v>
          </cell>
          <cell r="G5" t="str">
            <v>Extremo</v>
          </cell>
        </row>
        <row r="6">
          <cell r="B6">
            <v>0.6</v>
          </cell>
          <cell r="C6" t="str">
            <v>Moderado</v>
          </cell>
          <cell r="D6" t="str">
            <v>Moderado</v>
          </cell>
          <cell r="E6" t="str">
            <v>Moderado</v>
          </cell>
          <cell r="F6" t="str">
            <v>Alto</v>
          </cell>
          <cell r="G6" t="str">
            <v>Extremo</v>
          </cell>
        </row>
        <row r="7">
          <cell r="B7">
            <v>0.8</v>
          </cell>
          <cell r="C7" t="str">
            <v>Moderado</v>
          </cell>
          <cell r="D7" t="str">
            <v>Moderado</v>
          </cell>
          <cell r="E7" t="str">
            <v>Alto</v>
          </cell>
          <cell r="F7" t="str">
            <v>Alto</v>
          </cell>
          <cell r="G7" t="str">
            <v>Extremo</v>
          </cell>
        </row>
        <row r="8">
          <cell r="B8">
            <v>1</v>
          </cell>
          <cell r="C8" t="str">
            <v>Alto</v>
          </cell>
          <cell r="D8" t="str">
            <v>Alto</v>
          </cell>
          <cell r="E8" t="str">
            <v>Alto</v>
          </cell>
          <cell r="F8" t="str">
            <v>Alto</v>
          </cell>
          <cell r="G8" t="str">
            <v>Extremo</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6" workbookViewId="0">
      <selection activeCell="E30" sqref="E30"/>
    </sheetView>
  </sheetViews>
  <sheetFormatPr defaultColWidth="11.42578125" defaultRowHeight="14.45"/>
  <cols>
    <col min="2" max="4" width="5.42578125" style="1" customWidth="1"/>
    <col min="5" max="19" width="5.42578125" customWidth="1"/>
    <col min="20" max="20" width="65.5703125" customWidth="1"/>
    <col min="21" max="27" width="5.42578125" customWidth="1"/>
    <col min="28" max="30" width="5.7109375" customWidth="1"/>
  </cols>
  <sheetData>
    <row r="1" spans="1:27" s="30" customFormat="1" ht="48.75" customHeight="1">
      <c r="B1" s="128" t="s">
        <v>0</v>
      </c>
      <c r="C1" s="128"/>
      <c r="D1" s="128"/>
      <c r="E1" s="128"/>
      <c r="F1" s="128"/>
      <c r="G1" s="128"/>
      <c r="H1" s="128"/>
      <c r="I1" s="128"/>
      <c r="J1" s="128"/>
      <c r="K1" s="128"/>
    </row>
    <row r="2" spans="1:27">
      <c r="C2" s="33" t="s">
        <v>1</v>
      </c>
      <c r="D2" s="31"/>
    </row>
    <row r="3" spans="1:27">
      <c r="C3" s="32">
        <v>0.2</v>
      </c>
      <c r="D3" s="32">
        <v>0.4</v>
      </c>
      <c r="E3" s="32">
        <v>0.6</v>
      </c>
      <c r="F3" s="32">
        <v>0.8</v>
      </c>
      <c r="G3" s="32">
        <v>1</v>
      </c>
      <c r="H3" s="32"/>
      <c r="I3" s="32"/>
      <c r="J3" s="32"/>
      <c r="K3" s="32"/>
      <c r="L3" s="32"/>
      <c r="M3" s="32"/>
      <c r="N3" s="32"/>
      <c r="O3" s="32"/>
      <c r="P3" s="32"/>
      <c r="Q3" s="32"/>
      <c r="R3" s="32"/>
      <c r="S3" s="32"/>
      <c r="T3" s="32"/>
      <c r="U3" s="32"/>
      <c r="V3" s="32"/>
      <c r="W3" s="32"/>
      <c r="X3" s="32"/>
      <c r="Y3" s="32"/>
      <c r="Z3" s="32"/>
      <c r="AA3" s="32"/>
    </row>
    <row r="4" spans="1:27">
      <c r="A4" s="31" t="s">
        <v>2</v>
      </c>
      <c r="B4" s="32">
        <v>0.2</v>
      </c>
      <c r="C4" s="10" t="s">
        <v>3</v>
      </c>
      <c r="D4" s="10" t="s">
        <v>3</v>
      </c>
      <c r="E4" s="10" t="s">
        <v>4</v>
      </c>
      <c r="F4" s="10" t="s">
        <v>5</v>
      </c>
      <c r="G4" s="10" t="s">
        <v>6</v>
      </c>
    </row>
    <row r="5" spans="1:27">
      <c r="B5" s="32">
        <v>0.4</v>
      </c>
      <c r="C5" s="10" t="s">
        <v>3</v>
      </c>
      <c r="D5" s="10" t="s">
        <v>4</v>
      </c>
      <c r="E5" s="10" t="s">
        <v>4</v>
      </c>
      <c r="F5" s="10" t="s">
        <v>5</v>
      </c>
      <c r="G5" s="10" t="s">
        <v>6</v>
      </c>
    </row>
    <row r="6" spans="1:27">
      <c r="B6" s="32">
        <v>0.6</v>
      </c>
      <c r="C6" s="10" t="s">
        <v>4</v>
      </c>
      <c r="D6" s="10" t="s">
        <v>4</v>
      </c>
      <c r="E6" s="10" t="s">
        <v>4</v>
      </c>
      <c r="F6" s="10" t="s">
        <v>5</v>
      </c>
      <c r="G6" s="10" t="s">
        <v>6</v>
      </c>
    </row>
    <row r="7" spans="1:27">
      <c r="B7" s="32">
        <v>0.8</v>
      </c>
      <c r="C7" s="10" t="s">
        <v>4</v>
      </c>
      <c r="D7" s="10" t="s">
        <v>4</v>
      </c>
      <c r="E7" s="10" t="s">
        <v>5</v>
      </c>
      <c r="F7" s="10" t="s">
        <v>5</v>
      </c>
      <c r="G7" s="10" t="s">
        <v>6</v>
      </c>
    </row>
    <row r="8" spans="1:27">
      <c r="B8" s="32">
        <v>1</v>
      </c>
      <c r="C8" s="10" t="s">
        <v>5</v>
      </c>
      <c r="D8" s="10" t="s">
        <v>5</v>
      </c>
      <c r="E8" s="10" t="s">
        <v>5</v>
      </c>
      <c r="F8" s="10" t="s">
        <v>5</v>
      </c>
      <c r="G8" s="10" t="s">
        <v>6</v>
      </c>
    </row>
    <row r="9" spans="1:27">
      <c r="B9" s="32"/>
    </row>
    <row r="10" spans="1:27">
      <c r="B10" s="32"/>
    </row>
    <row r="20" spans="1:10" ht="29.25" customHeight="1">
      <c r="A20" s="128" t="s">
        <v>7</v>
      </c>
      <c r="B20" s="128"/>
      <c r="C20" s="128"/>
      <c r="D20" s="128"/>
      <c r="E20" s="128"/>
      <c r="F20" s="128"/>
      <c r="G20" s="128"/>
      <c r="H20" s="128"/>
      <c r="I20" s="128"/>
      <c r="J20" s="128"/>
    </row>
    <row r="22" spans="1:10">
      <c r="C22" s="33" t="s">
        <v>1</v>
      </c>
      <c r="D22" s="31"/>
    </row>
    <row r="23" spans="1:10">
      <c r="B23" s="10"/>
      <c r="C23" s="37" t="s">
        <v>8</v>
      </c>
      <c r="D23" s="37" t="s">
        <v>9</v>
      </c>
      <c r="E23" s="37" t="s">
        <v>4</v>
      </c>
      <c r="F23" s="37" t="s">
        <v>10</v>
      </c>
      <c r="G23" s="37" t="s">
        <v>11</v>
      </c>
    </row>
    <row r="24" spans="1:10">
      <c r="A24" s="31" t="s">
        <v>2</v>
      </c>
      <c r="B24" s="37" t="s">
        <v>12</v>
      </c>
      <c r="C24" s="10" t="s">
        <v>13</v>
      </c>
      <c r="D24" s="10" t="s">
        <v>13</v>
      </c>
      <c r="E24" s="10" t="s">
        <v>6</v>
      </c>
      <c r="F24" s="10" t="s">
        <v>6</v>
      </c>
      <c r="G24" s="10" t="s">
        <v>6</v>
      </c>
    </row>
    <row r="25" spans="1:10">
      <c r="B25" s="37" t="s">
        <v>14</v>
      </c>
      <c r="C25" s="10" t="s">
        <v>13</v>
      </c>
      <c r="D25" s="10" t="s">
        <v>13</v>
      </c>
      <c r="E25" s="10" t="s">
        <v>5</v>
      </c>
      <c r="F25" s="10" t="s">
        <v>6</v>
      </c>
      <c r="G25" s="10" t="s">
        <v>6</v>
      </c>
    </row>
    <row r="26" spans="1:10">
      <c r="B26" s="37" t="s">
        <v>15</v>
      </c>
      <c r="C26" s="10" t="s">
        <v>13</v>
      </c>
      <c r="D26" s="10" t="s">
        <v>13</v>
      </c>
      <c r="E26" s="10" t="s">
        <v>5</v>
      </c>
      <c r="F26" s="10" t="s">
        <v>6</v>
      </c>
      <c r="G26" s="10" t="s">
        <v>6</v>
      </c>
    </row>
    <row r="27" spans="1:10">
      <c r="B27" s="37" t="s">
        <v>16</v>
      </c>
      <c r="C27" s="10" t="s">
        <v>13</v>
      </c>
      <c r="D27" s="10" t="s">
        <v>13</v>
      </c>
      <c r="E27" s="10" t="s">
        <v>4</v>
      </c>
      <c r="F27" s="10" t="s">
        <v>5</v>
      </c>
      <c r="G27" s="10" t="s">
        <v>6</v>
      </c>
    </row>
    <row r="28" spans="1:10">
      <c r="B28" s="37" t="s">
        <v>17</v>
      </c>
      <c r="C28" s="10" t="s">
        <v>13</v>
      </c>
      <c r="D28" s="10" t="s">
        <v>13</v>
      </c>
      <c r="E28" s="10" t="s">
        <v>4</v>
      </c>
      <c r="F28" s="10" t="s">
        <v>5</v>
      </c>
      <c r="G28" s="10" t="s">
        <v>6</v>
      </c>
    </row>
  </sheetData>
  <mergeCells count="2">
    <mergeCell ref="B1:K1"/>
    <mergeCell ref="A20:J2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N1048576"/>
  <sheetViews>
    <sheetView tabSelected="1" topLeftCell="AW9" zoomScale="80" zoomScaleNormal="80" workbookViewId="0">
      <selection activeCell="A10" sqref="A10:XFD10"/>
    </sheetView>
  </sheetViews>
  <sheetFormatPr defaultColWidth="11.42578125" defaultRowHeight="17.45" zeroHeight="1"/>
  <cols>
    <col min="1" max="2" width="10.7109375" style="3" customWidth="1"/>
    <col min="3" max="5" width="30.7109375" style="3" customWidth="1"/>
    <col min="6" max="7" width="19.42578125" style="3" customWidth="1"/>
    <col min="8" max="8" width="24.7109375" style="3" customWidth="1"/>
    <col min="9" max="9" width="36.140625" style="3" customWidth="1"/>
    <col min="10" max="10" width="37" style="3" customWidth="1"/>
    <col min="11" max="11" width="11.85546875" style="3" customWidth="1"/>
    <col min="12" max="12" width="15.7109375" style="3" customWidth="1"/>
    <col min="13" max="13" width="8.42578125" style="4" customWidth="1"/>
    <col min="14" max="14" width="15.28515625" style="38" customWidth="1"/>
    <col min="15" max="15" width="21.7109375" style="3" customWidth="1"/>
    <col min="16" max="17" width="22.140625" style="3" customWidth="1"/>
    <col min="18" max="18" width="8.5703125" style="3" customWidth="1"/>
    <col min="19" max="19" width="15.7109375" style="3" customWidth="1"/>
    <col min="20" max="20" width="7.140625" style="3" customWidth="1"/>
    <col min="21" max="22" width="8.42578125" style="38" customWidth="1"/>
    <col min="23" max="23" width="19.85546875" style="34" customWidth="1"/>
    <col min="24" max="24" width="36.28515625" style="3" customWidth="1"/>
    <col min="25" max="26" width="7.140625" style="58" customWidth="1"/>
    <col min="27" max="27" width="7.140625" style="3" customWidth="1"/>
    <col min="28" max="28" width="8" style="3" customWidth="1"/>
    <col min="29" max="29" width="7.140625" style="3" customWidth="1"/>
    <col min="30" max="30" width="6.5703125" style="3" customWidth="1"/>
    <col min="31" max="31" width="9.42578125" style="19" customWidth="1"/>
    <col min="32" max="34" width="7.140625" style="3" customWidth="1"/>
    <col min="35" max="35" width="13" style="19" customWidth="1"/>
    <col min="36" max="36" width="19.7109375" style="3" customWidth="1"/>
    <col min="37" max="37" width="6.85546875" style="17" customWidth="1"/>
    <col min="38" max="38" width="7.7109375" style="3" customWidth="1"/>
    <col min="39" max="39" width="19.7109375" style="3" customWidth="1"/>
    <col min="40" max="40" width="9.85546875" style="3" customWidth="1"/>
    <col min="41" max="41" width="19.7109375" style="34" customWidth="1"/>
    <col min="42" max="42" width="19.7109375" style="3" customWidth="1"/>
    <col min="43" max="43" width="35.28515625" style="3" customWidth="1"/>
    <col min="44" max="44" width="19.7109375" style="3" customWidth="1"/>
    <col min="45" max="46" width="19.7109375" style="24" customWidth="1"/>
    <col min="47" max="47" width="19.7109375" style="3" customWidth="1"/>
    <col min="48" max="48" width="33" style="3" customWidth="1"/>
    <col min="49" max="49" width="41.85546875" style="3" customWidth="1"/>
    <col min="50" max="50" width="15.42578125" style="3" customWidth="1"/>
    <col min="51" max="51" width="16" style="3" customWidth="1"/>
    <col min="52" max="52" width="28.140625" style="3" customWidth="1"/>
    <col min="53" max="53" width="36.7109375" style="3" customWidth="1"/>
    <col min="54" max="54" width="30.7109375" style="17" customWidth="1"/>
    <col min="55" max="55" width="44.5703125" style="3" customWidth="1"/>
    <col min="56" max="56" width="15.42578125" style="3" customWidth="1"/>
    <col min="57" max="57" width="32.7109375" style="3" customWidth="1"/>
    <col min="58" max="58" width="28.140625" style="3" customWidth="1"/>
    <col min="59" max="59" width="51.28515625" style="3" customWidth="1"/>
    <col min="60" max="60" width="9.5703125" style="17" customWidth="1"/>
    <col min="61" max="61" width="28.140625" style="3" customWidth="1"/>
    <col min="62" max="63" width="15.42578125" style="3" customWidth="1"/>
    <col min="64" max="65" width="28.140625" style="3" customWidth="1"/>
    <col min="66" max="66" width="9.5703125" style="17" customWidth="1"/>
    <col min="67" max="111" width="11.42578125" style="3" customWidth="1"/>
    <col min="112" max="16384" width="11.42578125" style="3"/>
  </cols>
  <sheetData>
    <row r="1" spans="1:66" ht="23.25" customHeight="1">
      <c r="A1" s="147"/>
      <c r="B1" s="148"/>
      <c r="C1" s="174" t="s">
        <v>18</v>
      </c>
      <c r="D1" s="175"/>
      <c r="E1" s="175"/>
      <c r="F1" s="175"/>
      <c r="G1" s="175"/>
      <c r="H1" s="175"/>
      <c r="I1" s="176"/>
      <c r="J1" s="141"/>
      <c r="K1" s="141"/>
      <c r="L1" s="141"/>
      <c r="M1" s="40"/>
      <c r="N1" s="41"/>
      <c r="O1" s="4"/>
      <c r="P1" s="4"/>
      <c r="Q1" s="4"/>
      <c r="R1" s="4"/>
      <c r="S1" s="4"/>
      <c r="T1" s="4"/>
      <c r="U1" s="42"/>
      <c r="V1" s="42"/>
      <c r="W1" s="43"/>
      <c r="X1" s="40"/>
      <c r="Y1" s="3"/>
      <c r="Z1" s="3"/>
      <c r="AE1" s="18"/>
      <c r="AI1" s="18"/>
      <c r="AK1" s="16"/>
      <c r="BB1" s="16"/>
      <c r="BH1" s="16"/>
      <c r="BN1" s="16"/>
    </row>
    <row r="2" spans="1:66" ht="23.25" customHeight="1">
      <c r="A2" s="149"/>
      <c r="B2" s="150"/>
      <c r="C2" s="174" t="s">
        <v>19</v>
      </c>
      <c r="D2" s="175"/>
      <c r="E2" s="175"/>
      <c r="F2" s="175"/>
      <c r="G2" s="175"/>
      <c r="H2" s="175"/>
      <c r="I2" s="176"/>
      <c r="J2" s="141"/>
      <c r="K2" s="141"/>
      <c r="L2" s="141"/>
      <c r="M2" s="40"/>
      <c r="N2" s="41"/>
      <c r="O2" s="4"/>
      <c r="P2" s="4"/>
      <c r="Q2" s="4"/>
      <c r="R2" s="4"/>
      <c r="S2" s="4"/>
      <c r="T2" s="4"/>
      <c r="U2" s="42"/>
      <c r="V2" s="42"/>
      <c r="W2" s="43"/>
      <c r="X2" s="40"/>
      <c r="Y2" s="3"/>
      <c r="Z2" s="3"/>
      <c r="AE2" s="18"/>
      <c r="AI2" s="18"/>
      <c r="AK2" s="16"/>
      <c r="BB2" s="16"/>
      <c r="BH2" s="16"/>
      <c r="BN2" s="16"/>
    </row>
    <row r="3" spans="1:66" ht="23.25" customHeight="1">
      <c r="A3" s="151"/>
      <c r="B3" s="152"/>
      <c r="C3" s="141" t="s">
        <v>20</v>
      </c>
      <c r="D3" s="141"/>
      <c r="E3" s="141"/>
      <c r="F3" s="141" t="s">
        <v>21</v>
      </c>
      <c r="G3" s="141"/>
      <c r="H3" s="141"/>
      <c r="I3" s="141"/>
      <c r="J3" s="141"/>
      <c r="K3" s="141"/>
      <c r="L3" s="141"/>
      <c r="M3" s="40"/>
      <c r="N3" s="41"/>
      <c r="O3" s="40"/>
      <c r="P3" s="40"/>
      <c r="Q3" s="40"/>
      <c r="R3" s="40"/>
      <c r="S3" s="40"/>
      <c r="T3" s="40"/>
      <c r="U3" s="41"/>
      <c r="V3" s="41"/>
      <c r="W3" s="43"/>
      <c r="X3" s="40"/>
      <c r="Y3" s="3"/>
      <c r="Z3" s="3"/>
      <c r="AE3" s="18"/>
      <c r="AI3" s="18"/>
      <c r="AK3" s="16"/>
      <c r="BB3" s="16"/>
      <c r="BH3" s="16"/>
      <c r="BN3" s="16"/>
    </row>
    <row r="4" spans="1:66" s="4" customFormat="1" ht="23.25" customHeight="1">
      <c r="A4" s="143" t="s">
        <v>22</v>
      </c>
      <c r="B4" s="144"/>
      <c r="C4" s="141" t="s">
        <v>23</v>
      </c>
      <c r="D4" s="141" t="s">
        <v>24</v>
      </c>
      <c r="E4" s="141" t="s">
        <v>25</v>
      </c>
      <c r="F4" s="161" t="s">
        <v>26</v>
      </c>
      <c r="G4" s="161"/>
      <c r="H4" s="161"/>
      <c r="I4" s="161"/>
      <c r="J4" s="161"/>
      <c r="K4" s="161"/>
      <c r="L4" s="161"/>
      <c r="M4" s="161"/>
      <c r="N4" s="161"/>
      <c r="O4" s="161"/>
      <c r="P4" s="161"/>
      <c r="Q4" s="161"/>
      <c r="R4" s="161"/>
      <c r="S4" s="161"/>
      <c r="T4" s="161"/>
      <c r="U4" s="161"/>
      <c r="V4" s="161"/>
      <c r="W4" s="161"/>
      <c r="X4" s="159" t="s">
        <v>27</v>
      </c>
      <c r="Y4" s="159"/>
      <c r="Z4" s="159"/>
      <c r="AA4" s="159"/>
      <c r="AB4" s="159"/>
      <c r="AC4" s="159"/>
      <c r="AD4" s="159"/>
      <c r="AE4" s="159"/>
      <c r="AF4" s="159"/>
      <c r="AG4" s="159"/>
      <c r="AH4" s="159"/>
      <c r="AI4" s="159"/>
      <c r="AJ4" s="159"/>
      <c r="AK4" s="159"/>
      <c r="AL4" s="159"/>
      <c r="AM4" s="159"/>
      <c r="AN4" s="159"/>
      <c r="AO4" s="159"/>
      <c r="AP4" s="159"/>
      <c r="AQ4" s="166" t="s">
        <v>28</v>
      </c>
      <c r="AR4" s="167"/>
      <c r="AS4" s="167"/>
      <c r="AT4" s="167"/>
      <c r="AU4" s="167"/>
      <c r="AV4" s="168"/>
      <c r="AW4" s="163" t="s">
        <v>29</v>
      </c>
      <c r="AX4" s="163"/>
      <c r="AY4" s="163"/>
      <c r="AZ4" s="163"/>
      <c r="BA4" s="163"/>
      <c r="BB4" s="163"/>
      <c r="BC4" s="163" t="s">
        <v>30</v>
      </c>
      <c r="BD4" s="163"/>
      <c r="BE4" s="163"/>
      <c r="BF4" s="163"/>
      <c r="BG4" s="163"/>
      <c r="BH4" s="163"/>
      <c r="BI4" s="163" t="s">
        <v>31</v>
      </c>
      <c r="BJ4" s="163"/>
      <c r="BK4" s="163"/>
      <c r="BL4" s="163"/>
      <c r="BM4" s="163"/>
      <c r="BN4" s="163"/>
    </row>
    <row r="5" spans="1:66" s="4" customFormat="1" ht="21.75" customHeight="1">
      <c r="A5" s="145"/>
      <c r="B5" s="146"/>
      <c r="C5" s="141"/>
      <c r="D5" s="141"/>
      <c r="E5" s="141"/>
      <c r="F5" s="161"/>
      <c r="G5" s="161"/>
      <c r="H5" s="161"/>
      <c r="I5" s="161"/>
      <c r="J5" s="161"/>
      <c r="K5" s="161"/>
      <c r="L5" s="161"/>
      <c r="M5" s="161"/>
      <c r="N5" s="161"/>
      <c r="O5" s="162"/>
      <c r="P5" s="162"/>
      <c r="Q5" s="162"/>
      <c r="R5" s="161"/>
      <c r="S5" s="161"/>
      <c r="T5" s="161"/>
      <c r="U5" s="161"/>
      <c r="V5" s="161"/>
      <c r="W5" s="161"/>
      <c r="X5" s="159" t="s">
        <v>32</v>
      </c>
      <c r="Y5" s="159" t="s">
        <v>33</v>
      </c>
      <c r="Z5" s="159"/>
      <c r="AA5" s="159" t="s">
        <v>34</v>
      </c>
      <c r="AB5" s="159"/>
      <c r="AC5" s="159"/>
      <c r="AD5" s="159"/>
      <c r="AE5" s="159"/>
      <c r="AF5" s="159"/>
      <c r="AG5" s="159"/>
      <c r="AH5" s="159"/>
      <c r="AI5" s="164" t="s">
        <v>35</v>
      </c>
      <c r="AJ5" s="159" t="s">
        <v>36</v>
      </c>
      <c r="AK5" s="164" t="s">
        <v>37</v>
      </c>
      <c r="AL5" s="44"/>
      <c r="AM5" s="159" t="s">
        <v>38</v>
      </c>
      <c r="AN5" s="159" t="s">
        <v>37</v>
      </c>
      <c r="AO5" s="172" t="s">
        <v>39</v>
      </c>
      <c r="AP5" s="159" t="s">
        <v>40</v>
      </c>
      <c r="AQ5" s="169"/>
      <c r="AR5" s="170"/>
      <c r="AS5" s="170"/>
      <c r="AT5" s="170"/>
      <c r="AU5" s="170"/>
      <c r="AV5" s="171"/>
      <c r="AW5" s="163"/>
      <c r="AX5" s="163"/>
      <c r="AY5" s="163"/>
      <c r="AZ5" s="163"/>
      <c r="BA5" s="163"/>
      <c r="BB5" s="163"/>
      <c r="BC5" s="163"/>
      <c r="BD5" s="163"/>
      <c r="BE5" s="163"/>
      <c r="BF5" s="163"/>
      <c r="BG5" s="163"/>
      <c r="BH5" s="163"/>
      <c r="BI5" s="163"/>
      <c r="BJ5" s="163"/>
      <c r="BK5" s="163"/>
      <c r="BL5" s="163"/>
      <c r="BM5" s="163"/>
      <c r="BN5" s="163"/>
    </row>
    <row r="6" spans="1:66" s="4" customFormat="1" ht="91.5" customHeight="1">
      <c r="A6" s="145"/>
      <c r="B6" s="146"/>
      <c r="C6" s="142"/>
      <c r="D6" s="142"/>
      <c r="E6" s="142"/>
      <c r="F6" s="45" t="s">
        <v>1</v>
      </c>
      <c r="G6" s="45" t="s">
        <v>41</v>
      </c>
      <c r="H6" s="45" t="s">
        <v>42</v>
      </c>
      <c r="I6" s="45" t="s">
        <v>43</v>
      </c>
      <c r="J6" s="45" t="s">
        <v>44</v>
      </c>
      <c r="K6" s="45" t="s">
        <v>45</v>
      </c>
      <c r="L6" s="45" t="s">
        <v>46</v>
      </c>
      <c r="M6" s="45" t="s">
        <v>37</v>
      </c>
      <c r="N6" s="46"/>
      <c r="O6" s="76" t="s">
        <v>47</v>
      </c>
      <c r="P6" s="76" t="s">
        <v>48</v>
      </c>
      <c r="Q6" s="76" t="s">
        <v>49</v>
      </c>
      <c r="R6" s="47"/>
      <c r="S6" s="47" t="s">
        <v>50</v>
      </c>
      <c r="T6" s="47"/>
      <c r="U6" s="47" t="s">
        <v>37</v>
      </c>
      <c r="V6" s="47"/>
      <c r="W6" s="48" t="s">
        <v>51</v>
      </c>
      <c r="X6" s="160"/>
      <c r="Y6" s="49" t="s">
        <v>2</v>
      </c>
      <c r="Z6" s="49" t="s">
        <v>1</v>
      </c>
      <c r="AA6" s="49" t="s">
        <v>52</v>
      </c>
      <c r="AB6" s="49"/>
      <c r="AC6" s="49" t="s">
        <v>53</v>
      </c>
      <c r="AD6" s="49"/>
      <c r="AE6" s="50" t="s">
        <v>54</v>
      </c>
      <c r="AF6" s="49" t="s">
        <v>55</v>
      </c>
      <c r="AG6" s="49" t="s">
        <v>45</v>
      </c>
      <c r="AH6" s="49" t="s">
        <v>56</v>
      </c>
      <c r="AI6" s="165"/>
      <c r="AJ6" s="160"/>
      <c r="AK6" s="165"/>
      <c r="AL6" s="51"/>
      <c r="AM6" s="160"/>
      <c r="AN6" s="160"/>
      <c r="AO6" s="173"/>
      <c r="AP6" s="160"/>
      <c r="AQ6" s="52" t="s">
        <v>57</v>
      </c>
      <c r="AR6" s="52" t="s">
        <v>58</v>
      </c>
      <c r="AS6" s="53" t="s">
        <v>59</v>
      </c>
      <c r="AT6" s="53" t="s">
        <v>60</v>
      </c>
      <c r="AU6" s="52" t="s">
        <v>61</v>
      </c>
      <c r="AV6" s="52" t="s">
        <v>62</v>
      </c>
      <c r="AW6" s="54" t="s">
        <v>63</v>
      </c>
      <c r="AX6" s="54" t="s">
        <v>64</v>
      </c>
      <c r="AY6" s="54" t="s">
        <v>65</v>
      </c>
      <c r="AZ6" s="54" t="s">
        <v>66</v>
      </c>
      <c r="BA6" s="54" t="s">
        <v>67</v>
      </c>
      <c r="BB6" s="55" t="s">
        <v>68</v>
      </c>
      <c r="BC6" s="54" t="s">
        <v>63</v>
      </c>
      <c r="BD6" s="54" t="s">
        <v>64</v>
      </c>
      <c r="BE6" s="54" t="s">
        <v>65</v>
      </c>
      <c r="BF6" s="54" t="s">
        <v>66</v>
      </c>
      <c r="BG6" s="54" t="s">
        <v>67</v>
      </c>
      <c r="BH6" s="55" t="s">
        <v>68</v>
      </c>
      <c r="BI6" s="54" t="s">
        <v>63</v>
      </c>
      <c r="BJ6" s="54" t="s">
        <v>64</v>
      </c>
      <c r="BK6" s="54" t="s">
        <v>65</v>
      </c>
      <c r="BL6" s="54" t="s">
        <v>66</v>
      </c>
      <c r="BM6" s="54" t="s">
        <v>67</v>
      </c>
      <c r="BN6" s="55" t="s">
        <v>68</v>
      </c>
    </row>
    <row r="7" spans="1:66" ht="249.75" customHeight="1">
      <c r="A7" s="56">
        <v>1</v>
      </c>
      <c r="B7" s="88" t="s">
        <v>69</v>
      </c>
      <c r="C7" s="88" t="s">
        <v>70</v>
      </c>
      <c r="D7" s="89" t="s">
        <v>71</v>
      </c>
      <c r="E7" s="88" t="s">
        <v>72</v>
      </c>
      <c r="F7" s="88" t="s">
        <v>73</v>
      </c>
      <c r="G7" s="88" t="s">
        <v>74</v>
      </c>
      <c r="H7" s="88" t="s">
        <v>75</v>
      </c>
      <c r="I7" s="88" t="s">
        <v>76</v>
      </c>
      <c r="J7" s="88" t="s">
        <v>77</v>
      </c>
      <c r="K7" s="88" t="s">
        <v>78</v>
      </c>
      <c r="L7" s="90" t="s">
        <v>79</v>
      </c>
      <c r="M7" s="91">
        <v>0.2</v>
      </c>
      <c r="N7" s="92">
        <v>0.2</v>
      </c>
      <c r="O7" s="93" t="s">
        <v>80</v>
      </c>
      <c r="P7" s="93" t="s">
        <v>81</v>
      </c>
      <c r="Q7" s="94" t="s">
        <v>82</v>
      </c>
      <c r="R7" s="88">
        <v>0.4</v>
      </c>
      <c r="S7" s="95" t="s">
        <v>82</v>
      </c>
      <c r="T7" s="88">
        <v>0.4</v>
      </c>
      <c r="U7" s="96">
        <v>0.4</v>
      </c>
      <c r="V7" s="97">
        <v>0.4</v>
      </c>
      <c r="W7" s="98" t="s">
        <v>3</v>
      </c>
      <c r="X7" s="88" t="s">
        <v>83</v>
      </c>
      <c r="Y7" s="88" t="s">
        <v>84</v>
      </c>
      <c r="Z7" s="88" t="s">
        <v>85</v>
      </c>
      <c r="AA7" s="88" t="s">
        <v>86</v>
      </c>
      <c r="AB7" s="99">
        <v>0.25</v>
      </c>
      <c r="AC7" s="88" t="s">
        <v>87</v>
      </c>
      <c r="AD7" s="99">
        <v>0.15</v>
      </c>
      <c r="AE7" s="100">
        <v>0.4</v>
      </c>
      <c r="AF7" s="88" t="s">
        <v>88</v>
      </c>
      <c r="AG7" s="88" t="s">
        <v>89</v>
      </c>
      <c r="AH7" s="88" t="s">
        <v>90</v>
      </c>
      <c r="AI7" s="100">
        <v>0.12</v>
      </c>
      <c r="AJ7" s="90" t="s">
        <v>79</v>
      </c>
      <c r="AK7" s="101">
        <v>0.2</v>
      </c>
      <c r="AL7" s="113">
        <f>VALUE(AK7)</f>
        <v>0.2</v>
      </c>
      <c r="AM7" s="102" t="s">
        <v>82</v>
      </c>
      <c r="AN7" s="96">
        <v>0.4</v>
      </c>
      <c r="AO7" s="98" t="str">
        <f>VLOOKUP(AK7,Matriz!$B$3:$G$8,MATCH(AN7,Matriz!$B$3:$G$3,0),FALSE)</f>
        <v>Bajo</v>
      </c>
      <c r="AP7" s="88" t="s">
        <v>91</v>
      </c>
      <c r="AQ7" s="88" t="s">
        <v>92</v>
      </c>
      <c r="AR7" s="88" t="s">
        <v>93</v>
      </c>
      <c r="AS7" s="103">
        <v>45292</v>
      </c>
      <c r="AT7" s="103">
        <v>45657</v>
      </c>
      <c r="AU7" s="25" t="s">
        <v>94</v>
      </c>
      <c r="AV7" s="88" t="s">
        <v>95</v>
      </c>
      <c r="AW7" s="88" t="s">
        <v>96</v>
      </c>
      <c r="AX7" s="88" t="s">
        <v>97</v>
      </c>
      <c r="AY7" s="88" t="s">
        <v>98</v>
      </c>
      <c r="AZ7" s="88" t="s">
        <v>99</v>
      </c>
      <c r="BA7" s="88" t="s">
        <v>100</v>
      </c>
      <c r="BB7" s="114">
        <v>1</v>
      </c>
      <c r="BC7" s="88" t="s">
        <v>101</v>
      </c>
      <c r="BD7" s="88" t="s">
        <v>101</v>
      </c>
      <c r="BE7" s="88" t="s">
        <v>101</v>
      </c>
      <c r="BF7" s="88" t="s">
        <v>101</v>
      </c>
      <c r="BG7" s="88" t="s">
        <v>101</v>
      </c>
      <c r="BH7" s="88" t="s">
        <v>101</v>
      </c>
      <c r="BI7" s="88" t="s">
        <v>101</v>
      </c>
      <c r="BJ7" s="82" t="s">
        <v>101</v>
      </c>
      <c r="BK7" s="82" t="s">
        <v>101</v>
      </c>
      <c r="BL7" s="82" t="s">
        <v>101</v>
      </c>
      <c r="BM7" s="84" t="s">
        <v>101</v>
      </c>
      <c r="BN7" s="85" t="s">
        <v>101</v>
      </c>
    </row>
    <row r="8" spans="1:66" ht="268.5" customHeight="1">
      <c r="A8" s="81">
        <v>2</v>
      </c>
      <c r="B8" s="93" t="s">
        <v>69</v>
      </c>
      <c r="C8" s="93" t="s">
        <v>70</v>
      </c>
      <c r="D8" s="104" t="s">
        <v>71</v>
      </c>
      <c r="E8" s="93" t="s">
        <v>72</v>
      </c>
      <c r="F8" s="93" t="s">
        <v>102</v>
      </c>
      <c r="G8" s="93" t="s">
        <v>103</v>
      </c>
      <c r="H8" s="93" t="s">
        <v>104</v>
      </c>
      <c r="I8" s="93" t="s">
        <v>105</v>
      </c>
      <c r="J8" s="105" t="s">
        <v>77</v>
      </c>
      <c r="K8" s="106" t="s">
        <v>78</v>
      </c>
      <c r="L8" s="90" t="s">
        <v>79</v>
      </c>
      <c r="M8" s="91">
        <v>0.2</v>
      </c>
      <c r="N8" s="91">
        <v>0.2</v>
      </c>
      <c r="O8" s="93" t="s">
        <v>106</v>
      </c>
      <c r="P8" s="93" t="s">
        <v>107</v>
      </c>
      <c r="Q8" s="107" t="s">
        <v>108</v>
      </c>
      <c r="R8" s="93">
        <v>0.8</v>
      </c>
      <c r="S8" s="107" t="s">
        <v>108</v>
      </c>
      <c r="T8" s="93">
        <v>0.8</v>
      </c>
      <c r="U8" s="108">
        <v>0.8</v>
      </c>
      <c r="V8" s="108">
        <v>0.8</v>
      </c>
      <c r="W8" s="109" t="s">
        <v>5</v>
      </c>
      <c r="X8" s="93" t="s">
        <v>109</v>
      </c>
      <c r="Y8" s="93" t="s">
        <v>84</v>
      </c>
      <c r="Z8" s="93" t="s">
        <v>85</v>
      </c>
      <c r="AA8" s="93" t="s">
        <v>86</v>
      </c>
      <c r="AB8" s="88">
        <v>0.25</v>
      </c>
      <c r="AC8" s="93" t="s">
        <v>87</v>
      </c>
      <c r="AD8" s="88">
        <v>0.15</v>
      </c>
      <c r="AE8" s="110">
        <v>0.4</v>
      </c>
      <c r="AF8" s="93" t="s">
        <v>88</v>
      </c>
      <c r="AG8" s="93" t="s">
        <v>89</v>
      </c>
      <c r="AH8" s="93" t="s">
        <v>90</v>
      </c>
      <c r="AI8" s="110">
        <v>0.12</v>
      </c>
      <c r="AJ8" s="90" t="s">
        <v>79</v>
      </c>
      <c r="AK8" s="101">
        <v>0.2</v>
      </c>
      <c r="AL8" s="88">
        <f>VALUE(AK7)</f>
        <v>0.2</v>
      </c>
      <c r="AM8" s="111" t="s">
        <v>108</v>
      </c>
      <c r="AN8" s="108">
        <v>0.8</v>
      </c>
      <c r="AO8" s="109" t="s">
        <v>5</v>
      </c>
      <c r="AP8" s="93" t="s">
        <v>91</v>
      </c>
      <c r="AQ8" s="93" t="s">
        <v>110</v>
      </c>
      <c r="AR8" s="93" t="s">
        <v>93</v>
      </c>
      <c r="AS8" s="93" t="s">
        <v>111</v>
      </c>
      <c r="AT8" s="112">
        <v>45657</v>
      </c>
      <c r="AU8" s="93" t="s">
        <v>94</v>
      </c>
      <c r="AV8" s="93" t="s">
        <v>112</v>
      </c>
      <c r="AW8" s="93" t="s">
        <v>113</v>
      </c>
      <c r="AX8" s="93" t="s">
        <v>97</v>
      </c>
      <c r="AY8" s="93" t="s">
        <v>112</v>
      </c>
      <c r="AZ8" s="93" t="s">
        <v>114</v>
      </c>
      <c r="BA8" s="93" t="s">
        <v>115</v>
      </c>
      <c r="BB8" s="114">
        <v>1</v>
      </c>
      <c r="BC8" s="93" t="s">
        <v>101</v>
      </c>
      <c r="BD8" s="93" t="s">
        <v>101</v>
      </c>
      <c r="BE8" s="93" t="s">
        <v>101</v>
      </c>
      <c r="BF8" s="93" t="s">
        <v>101</v>
      </c>
      <c r="BG8" s="93" t="s">
        <v>101</v>
      </c>
      <c r="BH8" s="93" t="s">
        <v>101</v>
      </c>
      <c r="BI8" s="93" t="s">
        <v>101</v>
      </c>
      <c r="BJ8" s="83" t="s">
        <v>101</v>
      </c>
      <c r="BK8" s="83" t="s">
        <v>101</v>
      </c>
      <c r="BL8" s="83" t="s">
        <v>101</v>
      </c>
      <c r="BM8" s="86" t="s">
        <v>101</v>
      </c>
      <c r="BN8" s="87" t="s">
        <v>101</v>
      </c>
    </row>
    <row r="9" spans="1:66" ht="277.5" customHeight="1">
      <c r="A9" s="129">
        <v>3</v>
      </c>
      <c r="B9" s="129" t="s">
        <v>69</v>
      </c>
      <c r="C9" s="129" t="s">
        <v>116</v>
      </c>
      <c r="D9" s="129" t="s">
        <v>117</v>
      </c>
      <c r="E9" s="129" t="s">
        <v>72</v>
      </c>
      <c r="F9" s="129" t="s">
        <v>118</v>
      </c>
      <c r="G9" s="129" t="s">
        <v>119</v>
      </c>
      <c r="H9" s="129" t="s">
        <v>120</v>
      </c>
      <c r="I9" s="129" t="s">
        <v>121</v>
      </c>
      <c r="J9" s="137" t="s">
        <v>122</v>
      </c>
      <c r="K9" s="135" t="s">
        <v>123</v>
      </c>
      <c r="L9" s="153" t="str">
        <f t="shared" ref="L9:L12" si="0">IF(K9=0,"Defina la frecuencia",IF(K9="2 veces por año","Muy baja",IF(K9="3 a 24 veces por año","Baja",IF(K9="24 a 500 veces por año","Media",IF(K9="500 veces al año y maximo 5000veces por año","Alta","Muy alta")))))</f>
        <v>Media</v>
      </c>
      <c r="M9" s="155" t="str">
        <f t="shared" ref="M9:M12" si="1">IF(L9="Muy baja","20%",IF(L9="Baja","40%",IF(L9="Media","60%",IF(L9="Alta","80%",IF(L9="Muy alta","100%","Defina la Frecuencia")))))</f>
        <v>60%</v>
      </c>
      <c r="N9" s="139">
        <f t="shared" ref="N9:N12" si="2">VALUE(M9)</f>
        <v>0.6</v>
      </c>
      <c r="O9" s="129" t="s">
        <v>124</v>
      </c>
      <c r="P9" s="129" t="s">
        <v>81</v>
      </c>
      <c r="Q9" s="153" t="str">
        <f t="shared" ref="Q9:Q12" si="3">IF(O9=0,0,IF(O9="Afectación menor a 10 SMLMV","Leve 20%",IF(O9="Entre 10 y 50 SMLMV","Menor 40%",IF(O9="Entre 50 y 100 SMLMV","Moderado 60%",IF(O9="Entre 100 y 500 SMLMV","Mayor 80%","Catastrofico 100%")))))</f>
        <v>Moderado 60%</v>
      </c>
      <c r="R9" s="25">
        <f t="shared" ref="R9:R12" si="4">IF(O9=0,0,IF(Q9="Leve 20%",20%,IF(Q9="Menor 40%",40%,IF(Q9="Moderado 60%",60%,IF(Q9="Mayor 80%",80%,100%)))))</f>
        <v>0.6</v>
      </c>
      <c r="S9" s="153" t="str">
        <f t="shared" ref="S9:S12" si="5">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Menor 40%</v>
      </c>
      <c r="T9" s="56">
        <f t="shared" ref="T9:T12" si="6">IF(S9=0,0,IF(S9="Leve 20%",20%,IF(S9="Menor 40%",40%,IF(S9="Moderado 60%",60%,IF(S9="Mayor 80%",80%,100%)))))</f>
        <v>0.4</v>
      </c>
      <c r="U9" s="131">
        <f t="shared" ref="U9:U12" si="7">IF(R9&gt;T9,R9,T9)</f>
        <v>0.6</v>
      </c>
      <c r="V9" s="27">
        <f t="shared" ref="V9:V12" si="8">VALUE(U9)</f>
        <v>0.6</v>
      </c>
      <c r="W9" s="133" t="str">
        <f>VLOOKUP(N9,Matriz!$B$3:$G$8,MATCH(V9,Matriz!$B$3:$G$3,0),FALSE)</f>
        <v>Moderado</v>
      </c>
      <c r="X9" s="25" t="s">
        <v>125</v>
      </c>
      <c r="Y9" s="56" t="str">
        <f t="shared" ref="Y9:Y12" si="9">IF(AA9="Preventivo","X",IF(AA9="Detectivo","X"," "))</f>
        <v>X</v>
      </c>
      <c r="Z9" s="56" t="str">
        <f t="shared" ref="Z9:Z12" si="10">IF(AA9="Correctivo","X"," ")</f>
        <v xml:space="preserve"> </v>
      </c>
      <c r="AA9" s="25" t="s">
        <v>86</v>
      </c>
      <c r="AB9" s="25">
        <f t="shared" ref="AB9:AB12" si="11">IF(AA9="","",IF(AA9="Preventivo",25%,IF(AA9="Detectivo",15%,10%)))</f>
        <v>0.25</v>
      </c>
      <c r="AC9" s="25" t="s">
        <v>87</v>
      </c>
      <c r="AD9" s="25">
        <f t="shared" ref="AD9:AD12" si="12">IF(AC9="Automatico",25%,15%)</f>
        <v>0.15</v>
      </c>
      <c r="AE9" s="57">
        <f t="shared" ref="AE9:AE12" si="13">AB9+AD9</f>
        <v>0.4</v>
      </c>
      <c r="AF9" s="25" t="s">
        <v>88</v>
      </c>
      <c r="AG9" s="25" t="s">
        <v>89</v>
      </c>
      <c r="AH9" s="25" t="s">
        <v>90</v>
      </c>
      <c r="AI9" s="57">
        <f>M9-(M9*AE9)</f>
        <v>0.36</v>
      </c>
      <c r="AJ9" s="153" t="str">
        <f>IF(AK9=0,"Valore el control",IF(AK9=20%,"Muy baja",IF(AK9=40%,"Baja",IF(AK9=60%,"Media",IF(AK9=80%,"Alta","Muy alta")))))</f>
        <v>Muy baja</v>
      </c>
      <c r="AK9" s="157">
        <v>0.2</v>
      </c>
      <c r="AL9" s="25">
        <f t="shared" ref="AL9:AL12" si="14">VALUE(AK9)</f>
        <v>0.2</v>
      </c>
      <c r="AM9" s="131" t="str">
        <f>IF(AN9=0,0,IF(AN9=20%,"Leve 20%",IF(AN9=40%,"Menor 40%",IF(AN9=60%,"Moderado 60%",IF(AN9=80%,"Mayor 80%","Catastrofico 100%")))))</f>
        <v>Menor 40%</v>
      </c>
      <c r="AN9" s="131">
        <v>0.4</v>
      </c>
      <c r="AO9" s="133" t="str">
        <f>VLOOKUP(AK7,Matriz!$B$3:$G$8,MATCH(AN7,Matriz!$B$3:$G$3,0),FALSE)</f>
        <v>Bajo</v>
      </c>
      <c r="AP9" s="129" t="s">
        <v>91</v>
      </c>
      <c r="AQ9" s="25" t="s">
        <v>126</v>
      </c>
      <c r="AR9" s="25" t="s">
        <v>127</v>
      </c>
      <c r="AS9" s="39">
        <v>45292</v>
      </c>
      <c r="AT9" s="39">
        <v>45657</v>
      </c>
      <c r="AU9" s="25" t="s">
        <v>94</v>
      </c>
      <c r="AV9" s="25" t="s">
        <v>128</v>
      </c>
      <c r="AW9" s="25" t="s">
        <v>129</v>
      </c>
      <c r="AX9" s="25" t="s">
        <v>97</v>
      </c>
      <c r="AY9" s="25" t="s">
        <v>130</v>
      </c>
      <c r="AZ9" s="25" t="s">
        <v>131</v>
      </c>
      <c r="BA9" s="25" t="s">
        <v>132</v>
      </c>
      <c r="BB9" s="26">
        <v>1</v>
      </c>
      <c r="BC9" s="74"/>
      <c r="BD9" s="25"/>
      <c r="BE9" s="25"/>
      <c r="BF9" s="25"/>
      <c r="BG9" s="25"/>
      <c r="BH9" s="26"/>
      <c r="BI9" s="25"/>
      <c r="BJ9" s="25"/>
      <c r="BK9" s="25"/>
      <c r="BL9" s="25"/>
      <c r="BM9" s="79"/>
      <c r="BN9" s="77"/>
    </row>
    <row r="10" spans="1:66" ht="69.75" hidden="1" customHeight="1">
      <c r="A10" s="130"/>
      <c r="B10" s="130"/>
      <c r="C10" s="130"/>
      <c r="D10" s="130"/>
      <c r="E10" s="130"/>
      <c r="F10" s="130"/>
      <c r="G10" s="130"/>
      <c r="H10" s="130"/>
      <c r="I10" s="130"/>
      <c r="J10" s="138"/>
      <c r="K10" s="136"/>
      <c r="L10" s="154"/>
      <c r="M10" s="156"/>
      <c r="N10" s="140"/>
      <c r="O10" s="130" t="s">
        <v>124</v>
      </c>
      <c r="P10" s="130"/>
      <c r="Q10" s="154"/>
      <c r="R10" s="25">
        <f>IF(O10=0,0,IF(Q10="Leve 20%",20%,IF(Q10="Menor 40%",40%,IF(Q10="Moderado 60%",60%,IF(Q10="Mayor 80%",80%,100%)))))</f>
        <v>1</v>
      </c>
      <c r="S10" s="154"/>
      <c r="T10" s="56">
        <f t="shared" si="6"/>
        <v>0</v>
      </c>
      <c r="U10" s="132"/>
      <c r="V10" s="27">
        <f t="shared" si="8"/>
        <v>0</v>
      </c>
      <c r="W10" s="134"/>
      <c r="X10" s="25" t="s">
        <v>133</v>
      </c>
      <c r="Y10" s="56" t="str">
        <f t="shared" si="9"/>
        <v>X</v>
      </c>
      <c r="Z10" s="56" t="str">
        <f t="shared" si="10"/>
        <v xml:space="preserve"> </v>
      </c>
      <c r="AA10" s="25" t="s">
        <v>86</v>
      </c>
      <c r="AB10" s="25">
        <f t="shared" si="11"/>
        <v>0.25</v>
      </c>
      <c r="AC10" s="25" t="s">
        <v>87</v>
      </c>
      <c r="AD10" s="25">
        <f t="shared" si="12"/>
        <v>0.15</v>
      </c>
      <c r="AE10" s="57">
        <f>AB10+AD10</f>
        <v>0.4</v>
      </c>
      <c r="AF10" s="25" t="s">
        <v>88</v>
      </c>
      <c r="AG10" s="25" t="s">
        <v>89</v>
      </c>
      <c r="AH10" s="25" t="s">
        <v>90</v>
      </c>
      <c r="AI10" s="57">
        <f>AE9-(AE9*AE10)</f>
        <v>0.24</v>
      </c>
      <c r="AJ10" s="154"/>
      <c r="AK10" s="158"/>
      <c r="AL10" s="25">
        <f t="shared" si="14"/>
        <v>0</v>
      </c>
      <c r="AM10" s="132"/>
      <c r="AN10" s="132"/>
      <c r="AO10" s="134"/>
      <c r="AP10" s="130"/>
      <c r="AQ10" s="25" t="s">
        <v>134</v>
      </c>
      <c r="AR10" s="25" t="s">
        <v>127</v>
      </c>
      <c r="AS10" s="39">
        <v>45292</v>
      </c>
      <c r="AT10" s="39">
        <v>45657</v>
      </c>
      <c r="AU10" s="25" t="s">
        <v>135</v>
      </c>
      <c r="AV10" s="25" t="s">
        <v>136</v>
      </c>
      <c r="AW10" s="71"/>
      <c r="AX10" s="25"/>
      <c r="AY10" s="25"/>
      <c r="AZ10" s="25"/>
      <c r="BA10" s="25"/>
      <c r="BB10" s="26"/>
      <c r="BC10" s="73"/>
      <c r="BD10" s="25"/>
      <c r="BE10" s="25"/>
      <c r="BF10" s="25"/>
      <c r="BG10" s="25"/>
      <c r="BH10" s="26"/>
      <c r="BI10" s="25"/>
      <c r="BJ10" s="25"/>
      <c r="BK10" s="25"/>
      <c r="BL10" s="25"/>
      <c r="BM10" s="79"/>
      <c r="BN10" s="77"/>
    </row>
    <row r="11" spans="1:66" ht="247.5" customHeight="1">
      <c r="A11" s="115">
        <v>4</v>
      </c>
      <c r="B11" s="115" t="s">
        <v>69</v>
      </c>
      <c r="C11" s="115" t="s">
        <v>137</v>
      </c>
      <c r="D11" s="116" t="s">
        <v>138</v>
      </c>
      <c r="E11" s="115" t="s">
        <v>139</v>
      </c>
      <c r="F11" s="115" t="s">
        <v>140</v>
      </c>
      <c r="G11" s="115" t="s">
        <v>141</v>
      </c>
      <c r="H11" s="115" t="s">
        <v>142</v>
      </c>
      <c r="I11" s="115" t="s">
        <v>143</v>
      </c>
      <c r="J11" s="117" t="s">
        <v>122</v>
      </c>
      <c r="K11" s="118" t="s">
        <v>144</v>
      </c>
      <c r="L11" s="119" t="str">
        <f t="shared" ref="L11" si="15">IF(K11=0,"Defina la frecuencia",IF(K11="2 veces por año","Muy baja",IF(K11="3 a 24 veces por año","Baja",IF(K11="24 a 500 veces por año","Media",IF(K11="500 veces al año y maximo 5000veces por año","Alta","Muy alta")))))</f>
        <v>Baja</v>
      </c>
      <c r="M11" s="120" t="str">
        <f t="shared" ref="M11" si="16">IF(L11="Muy baja","20%",IF(L11="Baja","40%",IF(L11="Media","60%",IF(L11="Alta","80%",IF(L11="Muy alta","100%","Defina la Frecuencia")))))</f>
        <v>40%</v>
      </c>
      <c r="N11" s="121">
        <f t="shared" ref="N11" si="17">VALUE(M11)</f>
        <v>0.4</v>
      </c>
      <c r="O11" s="115" t="s">
        <v>145</v>
      </c>
      <c r="P11" s="115" t="s">
        <v>81</v>
      </c>
      <c r="Q11" s="119" t="str">
        <f t="shared" ref="Q11" si="18">IF(O11=0,0,IF(O11="Afectación menor a 10 SMLMV","Leve 20%",IF(O11="Entre 10 y 50 SMLMV","Menor 40%",IF(O11="Entre 50 y 100 SMLMV","Moderado 60%",IF(O11="Entre 100 y 500 SMLMV","Mayor 80%","Catastrofico 100%")))))</f>
        <v>Leve 20%</v>
      </c>
      <c r="R11" s="115">
        <f t="shared" ref="R11" si="19">IF(O11=0,0,IF(Q11="Leve 20%",20%,IF(Q11="Menor 40%",40%,IF(Q11="Moderado 60%",60%,IF(Q11="Mayor 80%",80%,100%)))))</f>
        <v>0.2</v>
      </c>
      <c r="S11" s="119" t="str">
        <f t="shared" ref="S11" si="20">IF(P11=0,0,IF(P11="El riesgo afecta la imagen de algún área del Instituto","Leve 20%",IF(P11="El riesgo afecta la imagen del Instituto internamente, de conocimiento general nivel interno, de junta directiva y proveedores","Menor 40%",IF(P11="El riesgo afecta la imagen del Instituto con algunos usuarios de relevancia frente al logro de los objetivos","Moderado 60%",IF(P11="El riesgo afecta la imagen del Instituto con efecto publicitario sostenido a nivel de sector administrativo, nivel departamental o municipal","Mayor 80%","Catastrofico 100%")))))</f>
        <v>Menor 40%</v>
      </c>
      <c r="T11" s="119">
        <f t="shared" si="6"/>
        <v>0.4</v>
      </c>
      <c r="U11" s="122">
        <f t="shared" ref="U11" si="21">IF(R11&gt;T11,R11,T11)</f>
        <v>0.4</v>
      </c>
      <c r="V11" s="123">
        <f t="shared" si="8"/>
        <v>0.4</v>
      </c>
      <c r="W11" s="124" t="str">
        <f>VLOOKUP(N11,[1]Matriz!$B$3:$G$8,MATCH(V11,[1]Matriz!$B$3:$G$3,0),FALSE)</f>
        <v>Moderado</v>
      </c>
      <c r="X11" s="115" t="s">
        <v>146</v>
      </c>
      <c r="Y11" s="119" t="str">
        <f t="shared" si="9"/>
        <v>X</v>
      </c>
      <c r="Z11" s="119" t="str">
        <f t="shared" si="10"/>
        <v xml:space="preserve"> </v>
      </c>
      <c r="AA11" s="115" t="s">
        <v>86</v>
      </c>
      <c r="AB11" s="115">
        <f t="shared" si="11"/>
        <v>0.25</v>
      </c>
      <c r="AC11" s="115" t="s">
        <v>87</v>
      </c>
      <c r="AD11" s="115">
        <f t="shared" si="12"/>
        <v>0.15</v>
      </c>
      <c r="AE11" s="122">
        <f t="shared" ref="AE11" si="22">AB11+AD11</f>
        <v>0.4</v>
      </c>
      <c r="AF11" s="115" t="s">
        <v>88</v>
      </c>
      <c r="AG11" s="115" t="s">
        <v>89</v>
      </c>
      <c r="AH11" s="115" t="s">
        <v>90</v>
      </c>
      <c r="AI11" s="122">
        <f>M11-(M11*AE11)</f>
        <v>0.24</v>
      </c>
      <c r="AJ11" s="119" t="str">
        <f>IF(AK11=0,"Valore el control",IF(AK11=20%,"Muy baja",IF(AK11=40%,"Baja",IF(AK11=60%,"Media",IF(AK11=80%,"Alta","Muy alta")))))</f>
        <v>Baja</v>
      </c>
      <c r="AK11" s="125">
        <f>IF(AI11&lt;20%,20%,IF(AI11&lt;40%,40%,IF(AI11&lt;60%,60%,IF(AI11&lt;80%,80%,100%))))</f>
        <v>0.4</v>
      </c>
      <c r="AL11" s="115">
        <f>VALUE(AK11)</f>
        <v>0.4</v>
      </c>
      <c r="AM11" s="122" t="str">
        <f>IF(AN11=0,0,IF(AN11=20%,"Leve 20%",IF(AN11=40%,"Menor 40%",IF(AN11=60%,"Moderado 60%",IF(AN11=80%,"Mayor 80%","Catastrofico 100%")))))</f>
        <v>Menor 40%</v>
      </c>
      <c r="AN11" s="122">
        <f>U11</f>
        <v>0.4</v>
      </c>
      <c r="AO11" s="124" t="str">
        <f>VLOOKUP(AK11,[1]Matriz!$B$3:$G$8,MATCH(AN11,[1]Matriz!$B$3:$G$3,0),FALSE)</f>
        <v>Moderado</v>
      </c>
      <c r="AP11" s="115" t="s">
        <v>91</v>
      </c>
      <c r="AQ11" s="115" t="s">
        <v>147</v>
      </c>
      <c r="AR11" s="115" t="s">
        <v>148</v>
      </c>
      <c r="AS11" s="126">
        <v>45292</v>
      </c>
      <c r="AT11" s="126">
        <v>45657</v>
      </c>
      <c r="AU11" s="115" t="s">
        <v>94</v>
      </c>
      <c r="AV11" s="115" t="s">
        <v>149</v>
      </c>
      <c r="AW11" s="127" t="s">
        <v>150</v>
      </c>
      <c r="AX11" s="25" t="s">
        <v>97</v>
      </c>
      <c r="AY11" s="25"/>
      <c r="AZ11" s="25" t="s">
        <v>151</v>
      </c>
      <c r="BA11" s="25" t="s">
        <v>152</v>
      </c>
      <c r="BB11" s="26">
        <v>1</v>
      </c>
      <c r="BC11" s="74"/>
      <c r="BD11" s="25"/>
      <c r="BE11" s="25"/>
      <c r="BF11" s="25"/>
      <c r="BG11" s="25"/>
      <c r="BH11" s="26"/>
      <c r="BI11" s="25"/>
      <c r="BJ11" s="25"/>
      <c r="BK11" s="25"/>
      <c r="BL11" s="25"/>
      <c r="BM11" s="25"/>
    </row>
    <row r="12" spans="1:66" s="72" customFormat="1" ht="60.75" customHeight="1">
      <c r="A12" s="59"/>
      <c r="B12" s="59" t="s">
        <v>153</v>
      </c>
      <c r="C12" s="59"/>
      <c r="D12" s="59"/>
      <c r="E12" s="59"/>
      <c r="F12" s="59"/>
      <c r="G12" s="59"/>
      <c r="H12" s="59"/>
      <c r="I12" s="59" t="s">
        <v>154</v>
      </c>
      <c r="J12" s="60"/>
      <c r="K12" s="61"/>
      <c r="L12" s="62" t="str">
        <f t="shared" si="0"/>
        <v>Defina la frecuencia</v>
      </c>
      <c r="M12" s="63" t="str">
        <f t="shared" si="1"/>
        <v>Defina la Frecuencia</v>
      </c>
      <c r="N12" s="64" t="e">
        <f t="shared" si="2"/>
        <v>#VALUE!</v>
      </c>
      <c r="O12" s="59"/>
      <c r="P12" s="59"/>
      <c r="Q12" s="62">
        <f t="shared" si="3"/>
        <v>0</v>
      </c>
      <c r="R12" s="59">
        <f t="shared" si="4"/>
        <v>0</v>
      </c>
      <c r="S12" s="62">
        <f t="shared" si="5"/>
        <v>0</v>
      </c>
      <c r="T12" s="62">
        <f t="shared" si="6"/>
        <v>0</v>
      </c>
      <c r="U12" s="65">
        <f t="shared" si="7"/>
        <v>0</v>
      </c>
      <c r="V12" s="64">
        <f t="shared" si="8"/>
        <v>0</v>
      </c>
      <c r="W12" s="66" t="e">
        <f>VLOOKUP(N12,Matriz!$B$3:$G$8,MATCH(V12,Matriz!$B$3:$G$3,0),FALSE)</f>
        <v>#VALUE!</v>
      </c>
      <c r="X12" s="59"/>
      <c r="Y12" s="62" t="str">
        <f t="shared" si="9"/>
        <v xml:space="preserve"> </v>
      </c>
      <c r="Z12" s="62" t="str">
        <f t="shared" si="10"/>
        <v xml:space="preserve"> </v>
      </c>
      <c r="AA12" s="59"/>
      <c r="AB12" s="59" t="str">
        <f t="shared" si="11"/>
        <v/>
      </c>
      <c r="AC12" s="59"/>
      <c r="AD12" s="59">
        <f t="shared" si="12"/>
        <v>0.15</v>
      </c>
      <c r="AE12" s="65" t="e">
        <f t="shared" si="13"/>
        <v>#VALUE!</v>
      </c>
      <c r="AF12" s="59"/>
      <c r="AG12" s="59"/>
      <c r="AH12" s="59"/>
      <c r="AI12" s="65" t="e">
        <f t="shared" ref="AI12" si="23">M12-(M8*AE12)</f>
        <v>#VALUE!</v>
      </c>
      <c r="AJ12" s="62" t="e">
        <f t="shared" ref="AJ12" si="24">IF(AK12=0,"Valore el control",IF(AK12=20%,"Muy baja",IF(AK12=40%,"Baja",IF(AK12=60%,"Media",IF(AK12=80%,"Alta","Muy alta")))))</f>
        <v>#VALUE!</v>
      </c>
      <c r="AK12" s="67" t="e">
        <f t="shared" ref="AK12" si="25">IF(AI12&lt;20%,20%,IF(AI12&lt;40%,40%,IF(AI12&lt;60%,60%,IF(AI12&lt;80%,80%,100%))))</f>
        <v>#VALUE!</v>
      </c>
      <c r="AL12" s="59" t="e">
        <f t="shared" si="14"/>
        <v>#VALUE!</v>
      </c>
      <c r="AM12" s="65">
        <f t="shared" ref="AM12" si="26">IF(AN12=0,0,IF(AN12=20%,"Leve 20%",IF(AN12=40%,"Menor 40%",IF(AN12=60%,"Moderado 60%",IF(AN12=80%,"Mayor 80%","Catastrofico 100%")))))</f>
        <v>0</v>
      </c>
      <c r="AN12" s="65">
        <f t="shared" ref="AN12" si="27">U12</f>
        <v>0</v>
      </c>
      <c r="AO12" s="66" t="e">
        <f>VLOOKUP(AK12,Matriz!$B$3:$G$8,MATCH(AN12,Matriz!$B$3:$G$3,0),FALSE)</f>
        <v>#VALUE!</v>
      </c>
      <c r="AP12" s="59"/>
      <c r="AQ12" s="59"/>
      <c r="AR12" s="59"/>
      <c r="AS12" s="68"/>
      <c r="AT12" s="68"/>
      <c r="AU12" s="59"/>
      <c r="AV12" s="59"/>
      <c r="AW12" s="59"/>
      <c r="AX12" s="59"/>
      <c r="AY12" s="59"/>
      <c r="AZ12" s="59"/>
      <c r="BA12" s="59"/>
      <c r="BB12" s="69"/>
      <c r="BC12" s="59"/>
      <c r="BD12" s="59"/>
      <c r="BE12" s="59"/>
      <c r="BF12" s="59"/>
      <c r="BG12" s="59"/>
      <c r="BH12" s="69"/>
      <c r="BI12" s="59"/>
      <c r="BJ12" s="59"/>
      <c r="BK12" s="59"/>
      <c r="BL12" s="59"/>
      <c r="BM12" s="80"/>
      <c r="BN12" s="78"/>
    </row>
    <row r="13" spans="1:66" s="70" customFormat="1" ht="60.75" customHeight="1">
      <c r="A13" s="59"/>
      <c r="B13" s="59" t="s">
        <v>153</v>
      </c>
      <c r="C13" s="59"/>
      <c r="D13" s="59"/>
      <c r="E13" s="59"/>
      <c r="F13" s="59"/>
      <c r="G13" s="59"/>
      <c r="H13" s="59"/>
      <c r="I13" s="59" t="s">
        <v>155</v>
      </c>
      <c r="J13" s="60"/>
      <c r="K13" s="61"/>
      <c r="L13" s="62" t="str">
        <f>IF(K13=0,"Defina la frecuencia",IF(K13="2 veces por año","Muy baja",IF(K13="3 a 24 veces por año","Baja",IF(K13="24 a 500 veces por año","Media",IF(K13="500 veces al año y maximo 5000veces por año","Alta","Muy alta")))))</f>
        <v>Defina la frecuencia</v>
      </c>
      <c r="M13" s="63" t="str">
        <f>IF(L13="Muy baja","20%",IF(L13="Baja","40%",IF(L13="Media","60%",IF(L13="Alta","80%",IF(L13="Muy alta","100%","Defina la Frecuencia")))))</f>
        <v>Defina la Frecuencia</v>
      </c>
      <c r="N13" s="64" t="e">
        <f>VALUE(M13)</f>
        <v>#VALUE!</v>
      </c>
      <c r="O13" s="59"/>
      <c r="P13" s="59"/>
      <c r="Q13" s="62">
        <f>IF(O13=0,0,IF(O13="Afectación menor a 10 SMLMV","Leve 20%",IF(O13="Entre 10 y 50 SMLMV","Menor 40%",IF(O13="Entre 50 y 100 SMLMV","Moderado 60%",IF(O13="Entre 100 y 500 SMLMV","Mayor 80%","Catastrofico 100%")))))</f>
        <v>0</v>
      </c>
      <c r="R13" s="59">
        <f>IF(O13=0,0,IF(Q13="Leve 20%",20%,IF(Q13="Menor 40%",40%,IF(Q13="Moderado 60%",60%,IF(Q13="Mayor 80%",80%,100%)))))</f>
        <v>0</v>
      </c>
      <c r="S13" s="62">
        <f>IF(P13=0,0,IF(P13="El riesgo afecta la imagen de algún área del Instituto","Leve 20%",IF(P13="El riesgo afecta la imagen del Instituto internamente, de conocimiento general nivel interno, de junta directiva y proveedores","Menor 40%",IF(P13="El riesgo afecta la imagen del Instituto con algunos usuarios de relevancia frente al logro de los objetivos","Moderado 60%",IF(P13="El riesgo afecta la imagen del Instituto con efecto publicitario sostenido a nivel de sector administrativo, nivel departamental o municipal","Mayor 80%","Catastrofico 100%")))))</f>
        <v>0</v>
      </c>
      <c r="T13" s="62">
        <f>IF(S13=0,0,IF(S13="Leve 20%",20%,IF(S13="Menor 40%",40%,IF(S13="Moderado 60%",60%,IF(S13="Mayor 80%",80%,100%)))))</f>
        <v>0</v>
      </c>
      <c r="U13" s="65">
        <f>IF(R13&gt;T13,R13,T13)</f>
        <v>0</v>
      </c>
      <c r="V13" s="64">
        <f>VALUE(U13)</f>
        <v>0</v>
      </c>
      <c r="W13" s="66" t="e">
        <f>VLOOKUP(N13,Matriz!$B$3:$G$8,MATCH(V13,Matriz!$B$3:$G$3,0),FALSE)</f>
        <v>#VALUE!</v>
      </c>
      <c r="X13" s="59"/>
      <c r="Y13" s="62" t="str">
        <f>IF(AA13="Preventivo","X",IF(AA13="Detectivo","X"," "))</f>
        <v xml:space="preserve"> </v>
      </c>
      <c r="Z13" s="62" t="str">
        <f>IF(AA13="Correctivo","X"," ")</f>
        <v xml:space="preserve"> </v>
      </c>
      <c r="AA13" s="59"/>
      <c r="AB13" s="59" t="str">
        <f>IF(AA13="","",IF(AA13="Preventivo",25%,IF(AA13="Detectivo",15%,10%)))</f>
        <v/>
      </c>
      <c r="AC13" s="59"/>
      <c r="AD13" s="59">
        <f>IF(AC13="Automatico",25%,15%)</f>
        <v>0.15</v>
      </c>
      <c r="AE13" s="65" t="e">
        <f>AB13+AD13</f>
        <v>#VALUE!</v>
      </c>
      <c r="AF13" s="59"/>
      <c r="AG13" s="59"/>
      <c r="AH13" s="59"/>
      <c r="AI13" s="65" t="e">
        <f>M13-(M7*AE13)</f>
        <v>#VALUE!</v>
      </c>
      <c r="AJ13" s="62" t="e">
        <f>IF(AK13=0,"Valore el control",IF(AK13=20%,"Muy baja",IF(AK13=40%,"Baja",IF(AK13=60%,"Media",IF(AK13=80%,"Alta","Muy alta")))))</f>
        <v>#VALUE!</v>
      </c>
      <c r="AK13" s="67" t="e">
        <f>IF(AI13&lt;20%,20%,IF(AI13&lt;40%,40%,IF(AI13&lt;60%,60%,IF(AI13&lt;80%,80%,100%))))</f>
        <v>#VALUE!</v>
      </c>
      <c r="AL13" s="59" t="e">
        <f>VALUE(AK13)</f>
        <v>#VALUE!</v>
      </c>
      <c r="AM13" s="65">
        <f>IF(AN13=0,0,IF(AN13=20%,"Leve 20%",IF(AN13=40%,"Menor 40%",IF(AN13=60%,"Moderado 60%",IF(AN13=80%,"Mayor 80%","Catastrofico 100%")))))</f>
        <v>0</v>
      </c>
      <c r="AN13" s="65">
        <f>U13</f>
        <v>0</v>
      </c>
      <c r="AO13" s="66" t="e">
        <f>VLOOKUP(AK13,Matriz!$B$3:$G$8,MATCH(AN13,Matriz!$B$3:$G$3,0),FALSE)</f>
        <v>#VALUE!</v>
      </c>
      <c r="AP13" s="59"/>
      <c r="AQ13" s="59"/>
      <c r="AR13" s="59"/>
      <c r="AS13" s="68"/>
      <c r="AT13" s="68"/>
      <c r="AU13" s="59"/>
      <c r="AV13" s="59"/>
      <c r="AW13" s="59"/>
      <c r="AX13" s="59"/>
      <c r="AY13" s="59"/>
      <c r="AZ13" s="59"/>
      <c r="BA13" s="59"/>
      <c r="BB13" s="69"/>
      <c r="BC13" s="59"/>
      <c r="BD13" s="59"/>
      <c r="BE13" s="59"/>
      <c r="BF13" s="59"/>
      <c r="BG13" s="59"/>
      <c r="BH13" s="69"/>
      <c r="BI13" s="59"/>
      <c r="BJ13" s="59"/>
      <c r="BK13" s="59"/>
      <c r="BL13" s="59"/>
      <c r="BM13" s="80"/>
      <c r="BN13" s="78"/>
    </row>
    <row r="14" spans="1:66"/>
    <row r="15" spans="1:66"/>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52">
    <mergeCell ref="J1:L3"/>
    <mergeCell ref="C1:I1"/>
    <mergeCell ref="C2:I2"/>
    <mergeCell ref="C3:E3"/>
    <mergeCell ref="F3:I3"/>
    <mergeCell ref="BC4:BH5"/>
    <mergeCell ref="BI4:BN5"/>
    <mergeCell ref="AA5:AH5"/>
    <mergeCell ref="AI5:AI6"/>
    <mergeCell ref="AJ5:AJ6"/>
    <mergeCell ref="AK5:AK6"/>
    <mergeCell ref="AM5:AM6"/>
    <mergeCell ref="AQ4:AV5"/>
    <mergeCell ref="AW4:BB5"/>
    <mergeCell ref="AN5:AN6"/>
    <mergeCell ref="AO5:AO6"/>
    <mergeCell ref="AP5:AP6"/>
    <mergeCell ref="X5:X6"/>
    <mergeCell ref="F4:W5"/>
    <mergeCell ref="X4:AP4"/>
    <mergeCell ref="Y5:Z5"/>
    <mergeCell ref="D4:D6"/>
    <mergeCell ref="C4:C6"/>
    <mergeCell ref="A4:B6"/>
    <mergeCell ref="E4:E6"/>
    <mergeCell ref="A1:B3"/>
    <mergeCell ref="AP9:AP10"/>
    <mergeCell ref="L9:L10"/>
    <mergeCell ref="M9:M10"/>
    <mergeCell ref="O9:O10"/>
    <mergeCell ref="P9:P10"/>
    <mergeCell ref="Q9:Q10"/>
    <mergeCell ref="S9:S10"/>
    <mergeCell ref="U9:U10"/>
    <mergeCell ref="W9:W10"/>
    <mergeCell ref="AJ9:AJ10"/>
    <mergeCell ref="AK9:AK10"/>
    <mergeCell ref="AM9:AM10"/>
    <mergeCell ref="AN9:AN10"/>
    <mergeCell ref="AO9:AO10"/>
    <mergeCell ref="K9:K10"/>
    <mergeCell ref="J9:J10"/>
    <mergeCell ref="I9:I10"/>
    <mergeCell ref="N9:N10"/>
    <mergeCell ref="H9:H10"/>
    <mergeCell ref="G9:G10"/>
    <mergeCell ref="A9:A10"/>
    <mergeCell ref="F9:F10"/>
    <mergeCell ref="E9:E10"/>
    <mergeCell ref="D9:D10"/>
    <mergeCell ref="C9:C10"/>
    <mergeCell ref="B9:B10"/>
  </mergeCells>
  <conditionalFormatting sqref="L9:N9">
    <cfRule type="expression" dxfId="57" priority="94">
      <formula>IF($L9="Muy Baja",TRUE,FALSE)</formula>
    </cfRule>
    <cfRule type="expression" dxfId="56" priority="89">
      <formula>IF($L9="Muy alta",TRUE,FALSE)</formula>
    </cfRule>
    <cfRule type="expression" dxfId="55" priority="90">
      <formula>IF($L9="Alta",TRUE,FALSE)</formula>
    </cfRule>
    <cfRule type="expression" dxfId="54" priority="91">
      <formula>IF($L9="Media",TRUE,FALSE)</formula>
    </cfRule>
    <cfRule type="expression" dxfId="53" priority="93">
      <formula>IF($L9="Baja",TRUE,FALSE)</formula>
    </cfRule>
  </conditionalFormatting>
  <conditionalFormatting sqref="L11:N13">
    <cfRule type="expression" dxfId="52" priority="25">
      <formula>IF($L11="Muy alta",TRUE,FALSE)</formula>
    </cfRule>
    <cfRule type="expression" dxfId="51" priority="26">
      <formula>IF($L11="Alta",TRUE,FALSE)</formula>
    </cfRule>
    <cfRule type="expression" dxfId="50" priority="27">
      <formula>IF($L11="Media",TRUE,FALSE)</formula>
    </cfRule>
    <cfRule type="expression" dxfId="49" priority="28">
      <formula>IF($L11="Baja",TRUE,FALSE)</formula>
    </cfRule>
    <cfRule type="expression" dxfId="48" priority="29">
      <formula>IF($L11="Muy Baja",TRUE,FALSE)</formula>
    </cfRule>
  </conditionalFormatting>
  <conditionalFormatting sqref="Q9">
    <cfRule type="expression" dxfId="47" priority="65">
      <formula>IF($Q9="Moderado 60%",TRUE,FALSE)</formula>
    </cfRule>
    <cfRule type="expression" dxfId="46" priority="64">
      <formula>IF($Q9="Mayor 80%",TRUE,FALSE)</formula>
    </cfRule>
    <cfRule type="expression" dxfId="45" priority="63">
      <formula>IF($Q9="Catastrofico 100%",TRUE,FALSE)</formula>
    </cfRule>
    <cfRule type="expression" dxfId="44" priority="66">
      <formula>IF($Q9="Menor 40%",TRUE,FALSE)</formula>
    </cfRule>
    <cfRule type="expression" dxfId="43" priority="67">
      <formula>IF($Q9="Leve 20%",TRUE,FALSE)</formula>
    </cfRule>
  </conditionalFormatting>
  <conditionalFormatting sqref="Q11:Q13">
    <cfRule type="expression" dxfId="42" priority="15">
      <formula>IF($Q11="Catastrofico 100%",TRUE,FALSE)</formula>
    </cfRule>
    <cfRule type="expression" dxfId="41" priority="16">
      <formula>IF($Q11="Mayor 80%",TRUE,FALSE)</formula>
    </cfRule>
    <cfRule type="expression" dxfId="40" priority="17">
      <formula>IF($Q11="Moderado 60%",TRUE,FALSE)</formula>
    </cfRule>
    <cfRule type="expression" dxfId="39" priority="18">
      <formula>IF($Q11="Menor 40%",TRUE,FALSE)</formula>
    </cfRule>
    <cfRule type="expression" dxfId="38" priority="19">
      <formula>IF($Q11="Leve 20%",TRUE,FALSE)</formula>
    </cfRule>
  </conditionalFormatting>
  <conditionalFormatting sqref="S9">
    <cfRule type="expression" dxfId="37" priority="62">
      <formula>IF($S9="Leve 20%",TRUE,FALSE)</formula>
    </cfRule>
    <cfRule type="expression" dxfId="36" priority="61">
      <formula>IF($S9="Menor 40%",TRUE,FALSE)</formula>
    </cfRule>
    <cfRule type="expression" dxfId="35" priority="60">
      <formula>IF($S9="Moderado 60%",TRUE,FALSE)</formula>
    </cfRule>
    <cfRule type="expression" dxfId="34" priority="59">
      <formula>IF($S9="Mayor 80%",TRUE,FALSE)</formula>
    </cfRule>
    <cfRule type="expression" dxfId="33" priority="58">
      <formula>IF($S9="Catastrofico 100%",TRUE,FALSE)</formula>
    </cfRule>
  </conditionalFormatting>
  <conditionalFormatting sqref="S11:S13">
    <cfRule type="expression" dxfId="32" priority="10">
      <formula>IF($S11="Catastrofico 100%",TRUE,FALSE)</formula>
    </cfRule>
    <cfRule type="expression" dxfId="31" priority="11">
      <formula>IF($S11="Mayor 80%",TRUE,FALSE)</formula>
    </cfRule>
    <cfRule type="expression" dxfId="30" priority="12">
      <formula>IF($S11="Moderado 60%",TRUE,FALSE)</formula>
    </cfRule>
    <cfRule type="expression" dxfId="29" priority="13">
      <formula>IF($S11="Menor 40%",TRUE,FALSE)</formula>
    </cfRule>
    <cfRule type="expression" dxfId="28" priority="14">
      <formula>IF($S11="Leve 20%",TRUE,FALSE)</formula>
    </cfRule>
  </conditionalFormatting>
  <conditionalFormatting sqref="U9:V9 AM9:AN9 V10">
    <cfRule type="expression" dxfId="27" priority="83">
      <formula>IF($U9=20%,TRUE,FALSE)</formula>
    </cfRule>
    <cfRule type="expression" dxfId="26" priority="81">
      <formula>IF($U9=60%,TRUE,FALSE)</formula>
    </cfRule>
    <cfRule type="expression" dxfId="25" priority="79">
      <formula>IF($U9=100%,TRUE,FALSE)</formula>
    </cfRule>
    <cfRule type="expression" dxfId="24" priority="80">
      <formula>IF($U9=80%,TRUE,FALSE)</formula>
    </cfRule>
    <cfRule type="expression" dxfId="23" priority="82">
      <formula>IF($U9=40%,TRUE,FALSE)</formula>
    </cfRule>
  </conditionalFormatting>
  <conditionalFormatting sqref="U11:V13 AM11:AN13">
    <cfRule type="expression" dxfId="22" priority="24">
      <formula>IF($U11=20%,TRUE,FALSE)</formula>
    </cfRule>
    <cfRule type="expression" dxfId="21" priority="20">
      <formula>IF($U11=100%,TRUE,FALSE)</formula>
    </cfRule>
    <cfRule type="expression" dxfId="20" priority="22">
      <formula>IF($U11=60%,TRUE,FALSE)</formula>
    </cfRule>
    <cfRule type="expression" dxfId="19" priority="23">
      <formula>IF($U11=40%,TRUE,FALSE)</formula>
    </cfRule>
    <cfRule type="expression" dxfId="18" priority="21">
      <formula>IF($U11=80%,TRUE,FALSE)</formula>
    </cfRule>
  </conditionalFormatting>
  <conditionalFormatting sqref="W9 AO9">
    <cfRule type="expression" dxfId="17" priority="52">
      <formula>IF($W9="Bajo",TRUE,FALSE)</formula>
    </cfRule>
    <cfRule type="expression" dxfId="16" priority="51">
      <formula>IF($W9="Moderado",TRUE,FALSE)</formula>
    </cfRule>
    <cfRule type="expression" dxfId="15" priority="49">
      <formula>IF($W9="Extremo",TRUE,FALSE)</formula>
    </cfRule>
    <cfRule type="expression" dxfId="14" priority="50">
      <formula>IF($W9="Alto",TRUE,FALSE)</formula>
    </cfRule>
  </conditionalFormatting>
  <conditionalFormatting sqref="W11:W13 AO11:AO13">
    <cfRule type="expression" dxfId="13" priority="8">
      <formula>IF($W11="Moderado",TRUE,FALSE)</formula>
    </cfRule>
    <cfRule type="expression" dxfId="12" priority="9">
      <formula>IF($W11="Bajo",TRUE,FALSE)</formula>
    </cfRule>
    <cfRule type="expression" dxfId="11" priority="7">
      <formula>IF($W11="Alto",TRUE,FALSE)</formula>
    </cfRule>
    <cfRule type="expression" dxfId="10" priority="6">
      <formula>IF($W11="Extremo",TRUE,FALSE)</formula>
    </cfRule>
  </conditionalFormatting>
  <conditionalFormatting sqref="AJ9:AK9">
    <cfRule type="expression" dxfId="9" priority="48">
      <formula>IF($AJ9="Muy baja",TRUE,FALSE)</formula>
    </cfRule>
    <cfRule type="expression" dxfId="8" priority="45">
      <formula>IF($AJ9="Alta",TRUE,FALSE)</formula>
    </cfRule>
    <cfRule type="expression" dxfId="7" priority="46">
      <formula>IF($AJ9="Media",TRUE,FALSE)</formula>
    </cfRule>
    <cfRule type="expression" dxfId="6" priority="44">
      <formula>IF($AJ9="Muy alta",TRUE,FALSE)</formula>
    </cfRule>
    <cfRule type="expression" dxfId="5" priority="47">
      <formula>IF($AJ9="Baja",TRUE,FALSE)</formula>
    </cfRule>
  </conditionalFormatting>
  <conditionalFormatting sqref="AJ11:AK13">
    <cfRule type="expression" dxfId="4" priority="3">
      <formula>IF($AJ11="Media",TRUE,FALSE)</formula>
    </cfRule>
    <cfRule type="expression" dxfId="3" priority="2">
      <formula>IF($AJ11="Alta",TRUE,FALSE)</formula>
    </cfRule>
    <cfRule type="expression" dxfId="2" priority="1">
      <formula>IF($AJ11="Muy alta",TRUE,FALSE)</formula>
    </cfRule>
    <cfRule type="expression" dxfId="1" priority="5">
      <formula>IF($AJ11="Muy baja",TRUE,FALSE)</formula>
    </cfRule>
    <cfRule type="expression" dxfId="0" priority="4">
      <formula>IF($AJ11="Baja",TRUE,FALSE)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K12:K13 K9</xm:sqref>
        </x14:dataValidation>
        <x14:dataValidation type="list" allowBlank="1" showInputMessage="1" showErrorMessage="1" xr:uid="{161664FB-FB43-46A2-ACA3-A1D959DBE1E8}">
          <x14:formula1>
            <xm:f>Listas!$E$3:$E$7</xm:f>
          </x14:formula1>
          <xm:sqref>O1:O6 O9:O10 O12:O1048576</xm:sqref>
        </x14:dataValidation>
        <x14:dataValidation type="list" allowBlank="1" showInputMessage="1" showErrorMessage="1" xr:uid="{CE63960E-9783-4930-BB1A-C82EC5B2BDFA}">
          <x14:formula1>
            <xm:f>Listas!$F$3:$F$7</xm:f>
          </x14:formula1>
          <xm:sqref>P12:P13 P9</xm:sqref>
        </x14:dataValidation>
        <x14:dataValidation type="list" allowBlank="1" showInputMessage="1" showErrorMessage="1" xr:uid="{2C27F230-6833-4B66-91EB-0AC5B9E00340}">
          <x14:formula1>
            <xm:f>Listas!$N$2:$N$5</xm:f>
          </x14:formula1>
          <xm:sqref>AP12:AP13 AP9</xm:sqref>
        </x14:dataValidation>
        <x14:dataValidation type="list" allowBlank="1" showInputMessage="1" showErrorMessage="1" xr:uid="{008DCCA4-6B15-4E9E-BF0B-024B6C2A85D2}">
          <x14:formula1>
            <xm:f>Listas!$A$2:$A$10</xm:f>
          </x14:formula1>
          <xm:sqref>J12:J13 J9</xm:sqref>
        </x14:dataValidation>
        <x14:dataValidation type="list" allowBlank="1" showInputMessage="1" showErrorMessage="1" xr:uid="{1651180C-A264-4DBE-8DDC-1E33069FADA3}">
          <x14:formula1>
            <xm:f>Listas!$R$2:$R$3</xm:f>
          </x14:formula1>
          <xm:sqref>B12:B13 B9</xm:sqref>
        </x14:dataValidation>
        <x14:dataValidation type="list" allowBlank="1" showInputMessage="1" showErrorMessage="1" xr:uid="{F4C3936E-7187-4E9B-9409-5FEAD27D909E}">
          <x14:formula1>
            <xm:f>Listas!$H$2:$H$4</xm:f>
          </x14:formula1>
          <xm:sqref>AA9:AA10 AA12:AA13</xm:sqref>
        </x14:dataValidation>
        <x14:dataValidation type="list" allowBlank="1" showInputMessage="1" showErrorMessage="1" xr:uid="{BC795DE6-5D32-4AE9-9E87-F5BDD0C633CF}">
          <x14:formula1>
            <xm:f>Listas!$I$2:$I$3</xm:f>
          </x14:formula1>
          <xm:sqref>AC9:AD10 AC12:AD13</xm:sqref>
        </x14:dataValidation>
        <x14:dataValidation type="list" allowBlank="1" showInputMessage="1" showErrorMessage="1" xr:uid="{2F1CA850-B5CC-4D9E-887D-25F63C0DF97B}">
          <x14:formula1>
            <xm:f>Listas!$J$2:$J$3</xm:f>
          </x14:formula1>
          <xm:sqref>AF9:AF10 AF12:AF13</xm:sqref>
        </x14:dataValidation>
        <x14:dataValidation type="list" allowBlank="1" showInputMessage="1" showErrorMessage="1" xr:uid="{B34E9BD0-E261-482D-BFD0-A58D3E1817FF}">
          <x14:formula1>
            <xm:f>Listas!$K$2:$K$3</xm:f>
          </x14:formula1>
          <xm:sqref>AG9:AG10 AG12:AG13</xm:sqref>
        </x14:dataValidation>
        <x14:dataValidation type="list" allowBlank="1" showInputMessage="1" showErrorMessage="1" xr:uid="{46975C80-A6DF-4BD4-BD1D-DB8F650B5A7F}">
          <x14:formula1>
            <xm:f>Listas!$L$2:$L$3</xm:f>
          </x14:formula1>
          <xm:sqref>AH9:AH10 AH12:AH13</xm:sqref>
        </x14:dataValidation>
        <x14:dataValidation type="list" allowBlank="1" showInputMessage="1" showErrorMessage="1" xr:uid="{46D6E266-95CA-41BA-99FE-E9CCB3C9174A}">
          <x14:formula1>
            <xm:f>Listas!$P$2:$P$4</xm:f>
          </x14:formula1>
          <xm:sqref>AU9:AU10 AU12:AU13</xm:sqref>
        </x14:dataValidation>
        <x14:dataValidation type="list" allowBlank="1" showInputMessage="1" showErrorMessage="1" xr:uid="{C02F0F0B-BE94-4170-B066-729F35051F44}">
          <x14:formula1>
            <xm:f>Listas!$T$2:$T$3</xm:f>
          </x14:formula1>
          <xm:sqref>BD12:BD13 BJ12:BJ13 BJ9:BJ10 BD9:BD10 AX9:AX10 AX12:AX13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opLeftCell="H1" workbookViewId="0">
      <selection activeCell="A8" sqref="A8"/>
    </sheetView>
  </sheetViews>
  <sheetFormatPr defaultColWidth="11.42578125" defaultRowHeight="14.45"/>
  <cols>
    <col min="1" max="1" width="68.7109375" style="2"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6" t="s">
        <v>44</v>
      </c>
      <c r="C1" s="6" t="s">
        <v>156</v>
      </c>
      <c r="E1" s="177" t="s">
        <v>157</v>
      </c>
      <c r="F1" s="177"/>
      <c r="H1" s="178" t="s">
        <v>34</v>
      </c>
      <c r="I1" s="178"/>
      <c r="J1" s="178"/>
      <c r="K1" s="178"/>
      <c r="L1" s="178"/>
      <c r="N1" s="5" t="s">
        <v>40</v>
      </c>
      <c r="P1" s="7" t="s">
        <v>61</v>
      </c>
      <c r="R1" s="7" t="s">
        <v>158</v>
      </c>
      <c r="T1" s="8" t="s">
        <v>64</v>
      </c>
    </row>
    <row r="2" spans="1:23" ht="49.5" customHeight="1">
      <c r="A2" s="9" t="s">
        <v>159</v>
      </c>
      <c r="C2" s="11" t="s">
        <v>78</v>
      </c>
      <c r="E2" s="14" t="s">
        <v>160</v>
      </c>
      <c r="F2" s="14" t="s">
        <v>48</v>
      </c>
      <c r="H2" s="22" t="s">
        <v>86</v>
      </c>
      <c r="I2" s="22" t="s">
        <v>161</v>
      </c>
      <c r="J2" s="22" t="s">
        <v>88</v>
      </c>
      <c r="K2" s="22" t="s">
        <v>89</v>
      </c>
      <c r="L2" s="22" t="s">
        <v>90</v>
      </c>
      <c r="N2" s="21" t="s">
        <v>162</v>
      </c>
      <c r="P2" s="35" t="s">
        <v>135</v>
      </c>
      <c r="R2" s="22" t="s">
        <v>69</v>
      </c>
      <c r="T2" s="25" t="s">
        <v>97</v>
      </c>
    </row>
    <row r="3" spans="1:23" ht="49.5" customHeight="1">
      <c r="A3" s="9" t="s">
        <v>163</v>
      </c>
      <c r="C3" s="11" t="s">
        <v>144</v>
      </c>
      <c r="E3" s="15" t="s">
        <v>145</v>
      </c>
      <c r="F3" s="15" t="s">
        <v>164</v>
      </c>
      <c r="H3" s="22" t="s">
        <v>165</v>
      </c>
      <c r="I3" s="22" t="s">
        <v>87</v>
      </c>
      <c r="J3" s="22" t="s">
        <v>166</v>
      </c>
      <c r="K3" s="22" t="s">
        <v>167</v>
      </c>
      <c r="L3" s="22" t="s">
        <v>168</v>
      </c>
      <c r="N3" s="75" t="s">
        <v>169</v>
      </c>
      <c r="P3" s="36" t="s">
        <v>94</v>
      </c>
      <c r="R3" s="22" t="s">
        <v>153</v>
      </c>
      <c r="T3" s="25" t="s">
        <v>170</v>
      </c>
    </row>
    <row r="4" spans="1:23" ht="96" customHeight="1">
      <c r="A4" s="9" t="s">
        <v>171</v>
      </c>
      <c r="C4" s="11" t="s">
        <v>123</v>
      </c>
      <c r="E4" s="15" t="s">
        <v>80</v>
      </c>
      <c r="F4" s="15" t="s">
        <v>81</v>
      </c>
      <c r="H4" s="22" t="s">
        <v>172</v>
      </c>
      <c r="I4" s="2"/>
      <c r="J4" s="2"/>
      <c r="K4" s="2"/>
      <c r="L4" s="2"/>
      <c r="N4" s="23" t="s">
        <v>173</v>
      </c>
      <c r="P4" s="35" t="s">
        <v>174</v>
      </c>
    </row>
    <row r="5" spans="1:23" ht="49.5" customHeight="1">
      <c r="A5" s="9" t="s">
        <v>175</v>
      </c>
      <c r="C5" s="11" t="s">
        <v>176</v>
      </c>
      <c r="E5" s="15" t="s">
        <v>124</v>
      </c>
      <c r="F5" s="15" t="s">
        <v>177</v>
      </c>
      <c r="N5" s="23"/>
    </row>
    <row r="6" spans="1:23" ht="49.5" customHeight="1">
      <c r="A6" s="9" t="s">
        <v>178</v>
      </c>
      <c r="C6" s="12" t="s">
        <v>179</v>
      </c>
      <c r="E6" s="15" t="s">
        <v>106</v>
      </c>
      <c r="F6" s="15" t="s">
        <v>107</v>
      </c>
      <c r="N6" s="20"/>
    </row>
    <row r="7" spans="1:23" ht="49.5" customHeight="1">
      <c r="A7" s="9" t="s">
        <v>180</v>
      </c>
      <c r="E7" s="15" t="s">
        <v>181</v>
      </c>
      <c r="F7" s="15" t="s">
        <v>182</v>
      </c>
    </row>
    <row r="8" spans="1:23" ht="49.5" customHeight="1">
      <c r="A8" s="9" t="s">
        <v>183</v>
      </c>
      <c r="C8" s="6" t="s">
        <v>184</v>
      </c>
      <c r="E8" s="13"/>
      <c r="F8" s="13"/>
    </row>
    <row r="9" spans="1:23" ht="51.75" customHeight="1">
      <c r="A9" s="9" t="s">
        <v>185</v>
      </c>
      <c r="C9" s="22" t="s">
        <v>186</v>
      </c>
    </row>
    <row r="10" spans="1:23" ht="55.5" customHeight="1">
      <c r="A10" s="9" t="s">
        <v>187</v>
      </c>
      <c r="C10" s="22" t="s">
        <v>188</v>
      </c>
      <c r="E10" s="13"/>
      <c r="F10" s="13"/>
    </row>
    <row r="11" spans="1:23" ht="40.5" customHeight="1">
      <c r="A11" s="9" t="s">
        <v>189</v>
      </c>
      <c r="C11" s="22" t="s">
        <v>190</v>
      </c>
    </row>
    <row r="12" spans="1:23" ht="40.5" customHeight="1">
      <c r="C12" s="22" t="s">
        <v>191</v>
      </c>
    </row>
    <row r="13" spans="1:23" ht="40.5" customHeight="1">
      <c r="C13" s="22" t="s">
        <v>192</v>
      </c>
    </row>
    <row r="14" spans="1:23" ht="40.5" customHeight="1"/>
    <row r="15" spans="1:23" ht="40.5" customHeight="1">
      <c r="V15" s="28"/>
    </row>
    <row r="16" spans="1:23">
      <c r="V16" s="29"/>
      <c r="W16" s="29"/>
    </row>
    <row r="17" spans="22:23">
      <c r="V17" s="29"/>
      <c r="W17" s="29"/>
    </row>
    <row r="18" spans="22:23">
      <c r="V18" s="29"/>
      <c r="W18" s="29"/>
    </row>
    <row r="19" spans="22:23">
      <c r="V19" s="29"/>
      <c r="W19" s="29"/>
    </row>
    <row r="20" spans="22:23">
      <c r="V20" s="29"/>
      <c r="W20" s="29"/>
    </row>
    <row r="21" spans="22:23">
      <c r="V21" s="29"/>
      <c r="W21" s="29"/>
    </row>
    <row r="22" spans="22:23">
      <c r="V22" s="29"/>
      <c r="W22" s="29"/>
    </row>
    <row r="23" spans="22:23">
      <c r="V23" s="29"/>
      <c r="W23" s="29"/>
    </row>
    <row r="24" spans="22:23">
      <c r="V24" s="29"/>
      <c r="W24" s="29"/>
    </row>
    <row r="25" spans="22:23">
      <c r="V25" s="29"/>
      <c r="W25" s="29"/>
    </row>
    <row r="26" spans="22:23">
      <c r="V26" s="29"/>
      <c r="W26" s="29"/>
    </row>
    <row r="27" spans="22:23">
      <c r="V27" s="29"/>
      <c r="W27" s="29"/>
    </row>
    <row r="28" spans="22:23">
      <c r="V28" s="29"/>
      <c r="W28" s="29"/>
    </row>
    <row r="29" spans="22:23">
      <c r="V29" s="29"/>
      <c r="W29" s="29"/>
    </row>
    <row r="30" spans="22:23">
      <c r="V30" s="29"/>
      <c r="W30" s="29"/>
    </row>
    <row r="31" spans="22:23">
      <c r="V31" s="29"/>
      <c r="W31" s="29"/>
    </row>
    <row r="32" spans="22:23">
      <c r="V32" s="29"/>
      <c r="W32" s="29"/>
    </row>
    <row r="33" spans="22:23">
      <c r="V33" s="29"/>
      <c r="W33" s="29"/>
    </row>
    <row r="34" spans="22:23">
      <c r="V34" s="29"/>
      <c r="W34" s="29"/>
    </row>
    <row r="35" spans="22:23">
      <c r="V35" s="29"/>
      <c r="W35" s="29"/>
    </row>
    <row r="36" spans="22:23">
      <c r="V36" s="29"/>
      <c r="W36" s="29"/>
    </row>
    <row r="37" spans="22:23">
      <c r="V37" s="29"/>
      <c r="W37" s="29"/>
    </row>
    <row r="38" spans="22:23">
      <c r="V38" s="29"/>
      <c r="W38" s="29"/>
    </row>
    <row r="39" spans="22:23">
      <c r="V39" s="29"/>
      <c r="W39" s="29"/>
    </row>
    <row r="40" spans="22:23">
      <c r="V40" s="29"/>
      <c r="W40" s="29"/>
    </row>
  </sheetData>
  <mergeCells count="2">
    <mergeCell ref="E1:F1"/>
    <mergeCell ref="H1:L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8" ma:contentTypeDescription="Crear nuevo documento." ma:contentTypeScope="" ma:versionID="e1273b3aa1073d6852a6b6d92e72d84b">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383f3a98d24bbe949e916eab3ff618d2"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A0F3EFA-AED4-47E0-AA61-A5300FA6E8B1}"/>
</file>

<file path=customXml/itemProps2.xml><?xml version="1.0" encoding="utf-8"?>
<ds:datastoreItem xmlns:ds="http://schemas.openxmlformats.org/officeDocument/2006/customXml" ds:itemID="{0F0A293E-ED7D-4ADF-9107-8D0F46AE0793}"/>
</file>

<file path=customXml/itemProps3.xml><?xml version="1.0" encoding="utf-8"?>
<ds:datastoreItem xmlns:ds="http://schemas.openxmlformats.org/officeDocument/2006/customXml" ds:itemID="{8ABA5529-658F-44B8-B6E4-B193C1E4E00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
  <cp:revision/>
  <dcterms:created xsi:type="dcterms:W3CDTF">2021-01-05T19:35:42Z</dcterms:created>
  <dcterms:modified xsi:type="dcterms:W3CDTF">2024-07-31T21:16:41Z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