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17"/>
  <workbookPr defaultThemeVersion="166925"/>
  <mc:AlternateContent xmlns:mc="http://schemas.openxmlformats.org/markup-compatibility/2006">
    <mc:Choice Requires="x15">
      <x15ac:absPath xmlns:x15ac="http://schemas.microsoft.com/office/spreadsheetml/2010/11/ac" url="D:\Cloud\OneDrive\XC-Documents\IDPYBA\Teletrabajo\Reporte Teletrabajo\2022\11 Noviembre\Riesgos\2023\"/>
    </mc:Choice>
  </mc:AlternateContent>
  <xr:revisionPtr revIDLastSave="0" documentId="8_{C0C4B2CC-CF87-4BA8-9071-1F170DD1169D}" xr6:coauthVersionLast="47" xr6:coauthVersionMax="47" xr10:uidLastSave="{00000000-0000-0000-0000-000000000000}"/>
  <bookViews>
    <workbookView xWindow="-120" yWindow="-120" windowWidth="20730" windowHeight="11160" tabRatio="792" xr2:uid="{00000000-000D-0000-FFFF-FFFF00000000}"/>
  </bookViews>
  <sheets>
    <sheet name="RIESGOS DE GESTIÓN H1" sheetId="1" r:id="rId1"/>
    <sheet name="Listas" sheetId="3" r:id="rId2"/>
    <sheet name="Matriz" sheetId="5" state="hidden" r:id="rId3"/>
    <sheet name="FORMULACIÓN" sheetId="2" state="hidden"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7" i="1" l="1"/>
  <c r="AB7" i="1"/>
  <c r="AE7" i="1" s="1"/>
  <c r="Z7" i="1"/>
  <c r="Y7" i="1"/>
  <c r="S7" i="1"/>
  <c r="T7" i="1" s="1"/>
  <c r="Q7" i="1"/>
  <c r="R7" i="1" s="1"/>
  <c r="L7" i="1"/>
  <c r="M7" i="1" s="1"/>
  <c r="AI7" i="1" s="1"/>
  <c r="AD8" i="1"/>
  <c r="AB8" i="1"/>
  <c r="Z8" i="1"/>
  <c r="Y8" i="1"/>
  <c r="T8" i="1"/>
  <c r="R8" i="1"/>
  <c r="AD16" i="1"/>
  <c r="Z16" i="1"/>
  <c r="Y16" i="1"/>
  <c r="S16" i="1"/>
  <c r="T16" i="1" s="1"/>
  <c r="Q16" i="1"/>
  <c r="R16" i="1" s="1"/>
  <c r="L16" i="1"/>
  <c r="M16" i="1" s="1"/>
  <c r="AD15" i="1"/>
  <c r="Z15" i="1"/>
  <c r="Y15" i="1"/>
  <c r="S15" i="1"/>
  <c r="T15" i="1" s="1"/>
  <c r="Q15" i="1"/>
  <c r="R15" i="1" s="1"/>
  <c r="L15" i="1"/>
  <c r="M15" i="1" s="1"/>
  <c r="AD12" i="1"/>
  <c r="AB12" i="1"/>
  <c r="Z12" i="1"/>
  <c r="Y12" i="1"/>
  <c r="S12" i="1"/>
  <c r="T12" i="1" s="1"/>
  <c r="R12" i="1"/>
  <c r="Q12" i="1"/>
  <c r="L12" i="1"/>
  <c r="M12" i="1" s="1"/>
  <c r="T11" i="1"/>
  <c r="R11" i="1"/>
  <c r="T10" i="1"/>
  <c r="R10" i="1"/>
  <c r="AD9" i="1"/>
  <c r="AB9" i="1"/>
  <c r="Z9" i="1"/>
  <c r="Y9" i="1"/>
  <c r="S9" i="1"/>
  <c r="T9" i="1" s="1"/>
  <c r="R9" i="1"/>
  <c r="Q9" i="1"/>
  <c r="L9" i="1"/>
  <c r="M9" i="1" s="1"/>
  <c r="AD13" i="1"/>
  <c r="Z13" i="1"/>
  <c r="Y13" i="1"/>
  <c r="S13" i="1"/>
  <c r="T13" i="1" s="1"/>
  <c r="Q13" i="1"/>
  <c r="R13" i="1" s="1"/>
  <c r="L13" i="1"/>
  <c r="M13" i="1" s="1"/>
  <c r="AE8" i="1" l="1"/>
  <c r="AI8" i="1" s="1"/>
  <c r="AK7" i="1" s="1"/>
  <c r="AJ7" i="1" s="1"/>
  <c r="U7" i="1"/>
  <c r="V7" i="1" s="1"/>
  <c r="N7" i="1"/>
  <c r="U16" i="1"/>
  <c r="V16" i="1" s="1"/>
  <c r="AE16" i="1"/>
  <c r="AI16" i="1" s="1"/>
  <c r="AK16" i="1" s="1"/>
  <c r="V8" i="1"/>
  <c r="N8" i="1"/>
  <c r="AE15" i="1"/>
  <c r="AI15" i="1" s="1"/>
  <c r="AK15" i="1" s="1"/>
  <c r="U15" i="1"/>
  <c r="AN15" i="1" s="1"/>
  <c r="AM15" i="1" s="1"/>
  <c r="AE13" i="1"/>
  <c r="AI13" i="1" s="1"/>
  <c r="U9" i="1"/>
  <c r="V9" i="1" s="1"/>
  <c r="AE9" i="1"/>
  <c r="AI9" i="1" s="1"/>
  <c r="AK9" i="1" s="1"/>
  <c r="U12" i="1"/>
  <c r="AN12" i="1" s="1"/>
  <c r="AM12" i="1" s="1"/>
  <c r="AE12" i="1"/>
  <c r="AI12" i="1" s="1"/>
  <c r="AK12" i="1" s="1"/>
  <c r="N16" i="1"/>
  <c r="AN16" i="1"/>
  <c r="AM16" i="1" s="1"/>
  <c r="N15" i="1"/>
  <c r="N12" i="1"/>
  <c r="N9" i="1"/>
  <c r="N13" i="1"/>
  <c r="U13" i="1"/>
  <c r="AN7" i="1" l="1"/>
  <c r="AM7" i="1" s="1"/>
  <c r="V15" i="1"/>
  <c r="W7" i="1"/>
  <c r="AN9" i="1"/>
  <c r="AM9" i="1" s="1"/>
  <c r="AO7" i="1"/>
  <c r="AL7" i="1"/>
  <c r="V12" i="1"/>
  <c r="W12" i="1" s="1"/>
  <c r="W16" i="1"/>
  <c r="AO16" i="1"/>
  <c r="AL16" i="1"/>
  <c r="AJ16" i="1"/>
  <c r="W15" i="1"/>
  <c r="AO15" i="1"/>
  <c r="AL15" i="1"/>
  <c r="AJ15" i="1"/>
  <c r="AO12" i="1"/>
  <c r="AL12" i="1"/>
  <c r="AJ12" i="1"/>
  <c r="W9" i="1"/>
  <c r="AL9" i="1"/>
  <c r="AJ9" i="1"/>
  <c r="V13" i="1"/>
  <c r="W13" i="1" s="1"/>
  <c r="AN13" i="1"/>
  <c r="AM13" i="1" s="1"/>
  <c r="AO9" i="1" l="1"/>
  <c r="Z14" i="1" l="1"/>
  <c r="Y14" i="1"/>
  <c r="R14" i="1"/>
  <c r="T14" i="1"/>
  <c r="AD14" i="1"/>
  <c r="AE14" i="1" s="1"/>
  <c r="AI14" i="1" s="1"/>
  <c r="AK13" i="1" s="1"/>
  <c r="AJ13" i="1" s="1"/>
  <c r="AO13" i="1" l="1"/>
  <c r="AL13" i="1"/>
  <c r="N14" i="1"/>
  <c r="V14" i="1" l="1"/>
  <c r="AL1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tc={EE5AAC7C-3DE7-465B-B616-37A3B64AB5B0}</author>
    <author>tc={987E52F0-072C-4774-81C7-EF29CA1343E4}</author>
    <author>tc={3EF31F56-DA4E-4027-BEDA-56D4070A0524}</author>
    <author>tc={BC458EBD-3668-4645-9B1D-86A8E352AF64}</author>
    <author>tc={25ACF881-2C52-4E82-9094-ABE995306D36}</author>
    <author>tc={E710B3B6-9467-4DF8-9F5A-5C9BB5EBE8FA}</author>
    <author>tc={1F5CBD9D-8BDB-48D5-969C-7650F6CCB99A}</author>
    <author>tc={0D930A2E-644F-4A71-B90A-EAB069C2125B}</author>
    <author>tc={530330CE-8652-4B1B-B6BB-D8DDC94246CA}</author>
    <author>tc={B200813B-2D5A-47BD-B5EB-FF6EEF328DE4}</author>
    <author>tc={FD4A2DE0-7559-458C-8C3E-5A8AADB7BF13}</author>
    <author>tc={43BA5BE5-7A11-4F6D-8BDB-481E024263A0}</author>
    <author>tc={9CE3E0DD-4075-4363-B522-897E8269CB85}</author>
    <author>tc={5668217F-3939-427B-9951-ADE57A1F76CC}</author>
    <author>tc={C67F7551-913E-4F25-8B5C-820D68B45F4D}</author>
    <author>tc={52F0DB9B-15E9-49BF-98C1-66635048595A}</author>
  </authors>
  <commentList>
    <comment ref="X5" authorId="0" shapeId="0" xr:uid="{EE5AAC7C-3DE7-465B-B616-37A3B64AB5B0}">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AI5" authorId="1" shapeId="0" xr:uid="{987E52F0-072C-4774-81C7-EF29CA1343E4}">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2" shapeId="0" xr:uid="{3EF31F56-DA4E-4027-BEDA-56D4070A0524}">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G6" authorId="3" shapeId="0" xr:uid="{BC458EBD-3668-4645-9B1D-86A8E352AF64}">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H6" authorId="4" shapeId="0" xr:uid="{25ACF881-2C52-4E82-9094-ABE995306D36}">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I6" authorId="5" shapeId="0" xr:uid="{E710B3B6-9467-4DF8-9F5A-5C9BB5EBE8FA}">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el cumplimiento del objetivo estratégico o del proceso.</t>
      </text>
    </comment>
    <comment ref="J6" authorId="6" shapeId="0" xr:uid="{1F5CBD9D-8BDB-48D5-969C-7650F6CCB99A}">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K6" authorId="7" shapeId="0" xr:uid="{0D930A2E-644F-4A71-B90A-EAB069C2125B}">
      <text>
        <t>[Threaded comment]
Your version of Excel allows you to read this threaded comment; however, any edits to it will get removed if the file is opened in a newer version of Excel. Learn more: https://go.microsoft.com/fwlink/?linkid=870924
Comment:
    Frecuencia en la que se realiza la actividad dada en cantidad de veces al año</t>
      </text>
    </comment>
    <comment ref="L6" authorId="8" shapeId="0" xr:uid="{530330CE-8652-4B1B-B6BB-D8DDC94246CA}">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Q6" authorId="9" shapeId="0" xr:uid="{B200813B-2D5A-47BD-B5EB-FF6EEF328DE4}">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S6" authorId="10" shapeId="0" xr:uid="{FD4A2DE0-7559-458C-8C3E-5A8AADB7BF13}">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AA6" authorId="11" shapeId="0" xr:uid="{43BA5BE5-7A11-4F6D-8BDB-481E024263A0}">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
      </text>
    </comment>
    <comment ref="AC6" authorId="12" shapeId="0" xr:uid="{9CE3E0DD-4075-4363-B522-897E8269CB85}">
      <text>
        <t>[Threaded comment]
Your version of Excel allows you to read this threaded comment; however, any edits to it will get removed if the file is opened in a newer version of Excel. Learn more: https://go.microsoft.com/fwlink/?linkid=870924
Comment:
    Automatico: Son actividades de procesamiento o validación de información que se ejecutan por un sistema y/o aplicativo de manera automática sin la intervención de personas para su realización
Manual: controles que son ejecutados por una persona, tiene implicito el error humano</t>
      </text>
    </comment>
    <comment ref="AF6" authorId="13" shapeId="0" xr:uid="{5668217F-3939-427B-9951-ADE57A1F76CC}">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4" shapeId="0" xr:uid="{C67F7551-913E-4F25-8B5C-820D68B45F4D}">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 ref="I16" authorId="15" shapeId="0" xr:uid="{52F0DB9B-15E9-49BF-98C1-66635048595A}">
      <text>
        <t>[Threaded comment]
Your version of Excel allows you to read this threaded comment; however, any edits to it will get removed if the file is opened in a newer version of Excel. Learn more: https://go.microsoft.com/fwlink/?linkid=870924
Comment:
    Desconocimiento del procedimiento interno de pago de incapacidades</t>
      </text>
    </comment>
  </commentList>
</comments>
</file>

<file path=xl/sharedStrings.xml><?xml version="1.0" encoding="utf-8"?>
<sst xmlns="http://schemas.openxmlformats.org/spreadsheetml/2006/main" count="634" uniqueCount="264">
  <si>
    <t>PROCESO DIRECCIONAMIENTO ESTRATÉGICO</t>
  </si>
  <si>
    <t>MAPA DE RIESGOS</t>
  </si>
  <si>
    <t>Código: PE01-PR03-F01</t>
  </si>
  <si>
    <t>Versión: 5.0</t>
  </si>
  <si>
    <t>ITEM</t>
  </si>
  <si>
    <t>PROCESO/AREA</t>
  </si>
  <si>
    <t>OBJETIVO ESTRATEGICO/ OBJETIVO DEL PROCESO</t>
  </si>
  <si>
    <t>ALCANCE</t>
  </si>
  <si>
    <t>IDENTIFICACION DEL RIESGO</t>
  </si>
  <si>
    <t>VALORACION DEL RIESGO</t>
  </si>
  <si>
    <t>PLANES DE ACCION</t>
  </si>
  <si>
    <t>SEGUIMIENTO I CUATRIMESTRE</t>
  </si>
  <si>
    <t>SEGUIMIENTO II CUATRIMESTRE</t>
  </si>
  <si>
    <t>SEGUIMIENTO III CUATRIMESTRE</t>
  </si>
  <si>
    <t>Descripción del Control</t>
  </si>
  <si>
    <t>Afectación</t>
  </si>
  <si>
    <t>Atributos</t>
  </si>
  <si>
    <t>Probabilidad Residual (N controles)</t>
  </si>
  <si>
    <t>Probabilidad residual final</t>
  </si>
  <si>
    <t>%</t>
  </si>
  <si>
    <t>Impacto Residual Final</t>
  </si>
  <si>
    <t>Zona de Riesgo Final</t>
  </si>
  <si>
    <t>Tratamiento</t>
  </si>
  <si>
    <t>Impacto</t>
  </si>
  <si>
    <t>Causa Inmediata</t>
  </si>
  <si>
    <t>Causa Raiz</t>
  </si>
  <si>
    <t>Descripción del Riesgo</t>
  </si>
  <si>
    <t>Clasificación del riesgo</t>
  </si>
  <si>
    <t>Frecuencia</t>
  </si>
  <si>
    <t>Probabilidad Inherente</t>
  </si>
  <si>
    <t>Afectación Economica</t>
  </si>
  <si>
    <t>Reputacional</t>
  </si>
  <si>
    <t>Impacto Inherente a la Afectación Economica</t>
  </si>
  <si>
    <t>Impacto Inherente a la Afectación Reputacional</t>
  </si>
  <si>
    <t>Zona de Riesgo Inherente</t>
  </si>
  <si>
    <t>Probabilidad</t>
  </si>
  <si>
    <t>Tipo</t>
  </si>
  <si>
    <t>Implementacion</t>
  </si>
  <si>
    <t>Calificacion</t>
  </si>
  <si>
    <t>Documentación</t>
  </si>
  <si>
    <t>Evidencia</t>
  </si>
  <si>
    <t>Plan de Acción</t>
  </si>
  <si>
    <t>Responsable (Subdireccion u Oficina- Cargo)</t>
  </si>
  <si>
    <t>Fecha de Implementación</t>
  </si>
  <si>
    <t>Fecha de Seguimiento</t>
  </si>
  <si>
    <t>Estado</t>
  </si>
  <si>
    <t>Indicador Gestión del Riesgo</t>
  </si>
  <si>
    <t>AUTOCONTROL
(LIDER DEL PROCESO)</t>
  </si>
  <si>
    <t>Estado del Riesgo</t>
  </si>
  <si>
    <t>Valoración del Indicador de Gestion del riesgo</t>
  </si>
  <si>
    <t>MONITOREO
(OFICINA ASESORA DE PLANEACIÓN)</t>
  </si>
  <si>
    <t>SEGUIMIENTO
(CONTROL INTERNO)</t>
  </si>
  <si>
    <t>% AVANCE</t>
  </si>
  <si>
    <t xml:space="preserve">Vigente </t>
  </si>
  <si>
    <t>Talento Humano/Subdireccion de Gestion Corporativa</t>
  </si>
  <si>
    <r>
      <rPr>
        <b/>
        <sz val="11"/>
        <rFont val="Arial"/>
        <family val="2"/>
      </rPr>
      <t xml:space="preserve">Objetivo estratégico: </t>
    </r>
    <r>
      <rPr>
        <sz val="11"/>
        <rFont val="Arial"/>
        <family val="2"/>
      </rPr>
      <t xml:space="preserve">
Afianzar la estructura organizacional productiva e integra, a través del desarrollo de capacidades del talento humano y un ambiente cordial
</t>
    </r>
    <r>
      <rPr>
        <b/>
        <sz val="11"/>
        <rFont val="Arial"/>
        <family val="2"/>
      </rPr>
      <t xml:space="preserve">
Objetivo del proceso:</t>
    </r>
    <r>
      <rPr>
        <sz val="11"/>
        <rFont val="Arial"/>
        <family val="2"/>
      </rPr>
      <t xml:space="preserve">
Planear, organizar, ejecutar y controlar las acciones relacionadas con las situaciones administrativas y el desarrollo del talento humano del Instituto, en búsqueda del mejoramiento continuo, la satisfacción del personal y el desarrollo institucional, reconociendo los derechos laborales promoviendo los valores éticos que permitan contar con son servidores idóneos y competentes en un apropiado ambiente de trabajo, para atender la misión y objetivos de la Entidad</t>
    </r>
  </si>
  <si>
    <t xml:space="preserve">Inicia con la elaboración de los planes y programas correspondientes a la gestion del talento humano encaminados al cumplimento de la normatividad, en la etapas de ingreso, permanencia, evaluacion y retiro y va hasta la ejecucion de los planes de mejora
 </t>
  </si>
  <si>
    <t>Afectación económica</t>
  </si>
  <si>
    <t>Por multas o sanciones</t>
  </si>
  <si>
    <t>Errores ocasionados por la falta de  parametrización de la herramienta utilizada para la liquidación de  la nómina</t>
  </si>
  <si>
    <t>Posibillidad de afectación aconómica por multas o sanciones de los entres de control debido a la presencia de errores en la liquidación de nomina debido a la falta de parametrización de la herramienta utilizada que puede ocacionar procesos cohactivo o judicial debido a  pagos incorrectos</t>
  </si>
  <si>
    <t xml:space="preserve">Relaciones laborales: Pérdidas que surgen de acciones contrarias a las leyes o acuerdos de empleo, salud o seguridad, del pago de demandas por daños personales o de discriminación. </t>
  </si>
  <si>
    <t>2 veces por año</t>
  </si>
  <si>
    <t>Afectación menor a 10 SMLMV</t>
  </si>
  <si>
    <t>1. La Técnica Administrativa de la Subdirección de Gestión Corporativa-Nomina solicitara la verificación de la liquidación de la nomina por medio del envio de correos electronicos con la preliquidación, nomina y excel de liquidación de nómina</t>
  </si>
  <si>
    <t>Preventivo</t>
  </si>
  <si>
    <t>Automatico</t>
  </si>
  <si>
    <t>Documentado</t>
  </si>
  <si>
    <t>Continua</t>
  </si>
  <si>
    <t>Con registro</t>
  </si>
  <si>
    <t>Reducir: Despues de realizar un analisis y considerar que el nivel de riesgo es alto, se determina tratarlo mediante transferencia o mitigacion del mismo</t>
  </si>
  <si>
    <t>Verificación de la liquidación de la nomina por medio del envio de correos electrónicos con la preliquidación, nomina y excel de liquidación de nómina</t>
  </si>
  <si>
    <t>Tecnica Administrativa de la Subdireccion de Gestion Corporativa-Nómina</t>
  </si>
  <si>
    <t>En curso</t>
  </si>
  <si>
    <t>1. Liquidación 1. Correos, preliquidación y nomina mensual</t>
  </si>
  <si>
    <t>En los meses de enero, febrero, marzo y abril de 2023, la Técnico Administrativo de Nómina remitió correos en término para la revisión de la nómina, con el excel de liquidación y la relación de las novedades de cada nómina</t>
  </si>
  <si>
    <t>Controlado</t>
  </si>
  <si>
    <t>De acuerdo a las evidencias suministradas y una vez revisadas, se observa el cumplimiento de la actividad y el control del riesgo.</t>
  </si>
  <si>
    <t>Los soportes remitidos como evidencia dan cuenta de la solicitud de verificación de la liquidación de la nómina del primer cuatrimestre, dando cumplimiento a la acción y control establecidos. 
Se recomienda diligenciar el campo Valoración del Indicador de Gestión del riesgo para el primer cuatrimestre.</t>
  </si>
  <si>
    <t>En los meses de mayo, junio. julio y agosto de 2023, la Técnico Administrativo de Nómina remitió correos en término para la revisión de la nómina, con el excel de liquidación y la relación de las novedades de cada nómina</t>
  </si>
  <si>
    <t>De acuerdo a las evidencias suministradas, se observa el cumplimiento de la actividad y el control del riesgo.</t>
  </si>
  <si>
    <t>Los soportes remitidos como evidencia dan cuenta de la solicitud de verificación de la liquidación de la nómina del segundo cuatrimestre, dando cumplimiento a la acción y control establecidos.
Se recomienda incluir dentro de la evidencia el visto bueno que den los profesionales encargados de la revisión de la nómina o de las correcciones que se realicen. De igual manera, se recomienda diligenciar el campo Valoración del Indicador de Gestión del riesgo para el segundo cuatrimestre.</t>
  </si>
  <si>
    <t>En los meses de septiembre-octubre-noviembre y diciembre de 2023, la Técnico Administrativo de Nómina remitió correos en término para la revisión de la nómina, con el excel de liquidación y la relación de las novedades de cada nómina</t>
  </si>
  <si>
    <t>2. La Técnica Administrativa de la Subdirección de Gestión Corporativa-Nomina realiza plan de trabajo (enero) y seguimiento a implementación de Modulo de Nómina</t>
  </si>
  <si>
    <t>Realización de plan de trabajo (enero) y seguimiento a implementación de Modulo de Nómina</t>
  </si>
  <si>
    <t>01/01/2023 al 30/01/2023</t>
  </si>
  <si>
    <t>Sin iniciar</t>
  </si>
  <si>
    <t>2. Plan de trabajo y seguimiento módulo nómina mensual</t>
  </si>
  <si>
    <t>Mediante Acta de Reunión del 31 de enero de 2023, se estableció el plan de trabajo con la Técnico Administrativo de Nómina y la Profesional Especializado de TH, para efectuar el seguimiento del módulo de la nómina con el proveedor ZBox. Acorde al plan de trabajo descrito en la citada acta, se remitió a ZBox una matriz de seguimiento con el estado de los tickets solicitados con las observaciones necesarias. Asimismo, se creó un consolidado de tickets con el asunto del mismo, observaciones y fecha de cierre durante el primer cuatrimestre de 2023, para lograr un adecuado seguimiento y control a los mismos. Del mismo modo, durante el cuatrimestre se llevó a cabo reunión con ZBox, para hacer lectura y seguimiento de los tickets en proceso.</t>
  </si>
  <si>
    <t>Como evidencia de la actividad se adjunta acta de reunión en la que se establece el plan de trabajo a llevar a cabo por el responsable, los correos de seguimiento de los tickets en los que se evidencian los puntos del plan de trabajo señalados en el acta y un consolidado con los tickets abiertos, con sus fechas de apertura y cierre. Esto da cuenta del cumplimiento de la acción y el control establecidos.
Se recomienda diligenciar el campo Valoración del Indicador de Gestión del riesgo para el primer cuatrimestre.</t>
  </si>
  <si>
    <t>1. Se retoman las reuniones en el mes de junio con la designación de un nuevo  Supervisor de contrato de IDPYBA  para el contrato ETB 282 de 2023. La Tecnico Administrativo escaló a supervisión las situaciones recurrentes y se inicio el requerimiento a ETB como proveedor principal para la revisión de clausulas contractuales y al cierre del mes de agosto se solicita plan de choque con ZBOX para establecer fechas puntuales de las mejoras definitivas  al sistema
2. Reuniones con Z-Box, meses mayo, julio y agosto
3. Acta de reunión con la supervisión del contrato mes de julio
4. Acta de reunión mes de agosto
5. Matriz consolidado de tickets mes de mayo</t>
  </si>
  <si>
    <t>Se adjuntan como evidencias actas de reunión entre el proceso, el proveedor tecnológico y el supervisor del contrato, así como capturas de pantalla de invitaciones a reuniones entre Nómina y el proveedor y el consolidado de Tickets realizados en el cuatrimestre. Ello da cuenta de la gestión realizada en cuanto a la implementación del módulo con sus soluciones definitivas y, por lo tanto, del cumplimiento de la acción.
Se recomienda seguir realizando seguimiento al plan de choque implementado por ETB que dé solución a los problemas evideanciados. De igual manera, se recomienda diligenciar el campo Valoración del Indicador de Gestión del riesgo para el segundo cuatrimestre.</t>
  </si>
  <si>
    <t>Se ejecuta actividades de choque con ETB y Zue con la entrega de la mejora en el modulo de vacaciones y la entrega de los desarrollos para el pago de retroactivo y seguridad social retroactiva 2023, la cual el año pasado se entrego hasta diciembre de 2022. En acta de noviembre de 2023 con ETB se comenta de la efectividad en los desarrollos, atención personalizada y respuesta en menos de 24 horas a los casos. En el seguimiento de los casos al recibr el modulo vacaciones y retroactivos hubo un incremento en tickes en octubre sin embargo en noviembre y diciembre pasaron a 3 y 5 tickets</t>
  </si>
  <si>
    <t>De acuerdo a las evidencias suministradas, se observa el cumplimiento del control del riesgo con las actividades descritas en el autocontrol y las evidencias con ETB y Zue.</t>
  </si>
  <si>
    <t xml:space="preserve">Se adjuntan como evidencias acta de entrega del desarrollo del módulo de vacaciones, acta de reunión entre el proveedor tecnológico y colaboradores del IDPYBA y el consolidado de Tickets realizados en el cuatrimestre. Ello da cuenta de la gestión realizada en cuanto a la implementación del módulo con sus soluciones definitivas y, por lo tanto, del cumplimiento de la acción.
Se recomienda seguir realizando seguimiento al plan de choque implementado por ETB que dé solución a los problemas evideanciados. </t>
  </si>
  <si>
    <t>Eliminado controlado</t>
  </si>
  <si>
    <t>Planear, organizar, ejecutar y controlar las acciones relacionadas con las situaciones administrativas y el desarrollo del talento humano del Instituto, en búsqueda del mejoramiento continuo, la satisfacción del personal y el desarrollo institucional, reconociendo los derechos laborales promoviendo los valores éticos que permitan contar con son servidores idóneos y competentes en un apropiado ambiente de trabajo, para atender la misión y objetivos de la Entidad</t>
  </si>
  <si>
    <t>Incumplimiento de requisitos establecidos por la normatividad vigente para el nombramiento vacantes de la planta del IDPYBA</t>
  </si>
  <si>
    <t>Pago de las incapacidades sin el cumplimiento de los requisitos de ley</t>
  </si>
  <si>
    <t>Inicia con la elaboracion de los planes y programas correspondientes a la gestion del talento humano encaminados al cumplimento de la normatividad, en la etapas de ingreso, permanencia, evaluacion y retiro y va hasta la ejecucion de los planes de mejora</t>
  </si>
  <si>
    <t>1. Sanciones, Multas y demandas legales   2. Accidentes de trabajo, enfermedades laborales y muerte de persona             3. Investigaciones de entes de control</t>
  </si>
  <si>
    <t>No seguir con el plan de SG SST, los protocolos, procedimientos o instructivos en SST, establecidos.</t>
  </si>
  <si>
    <t>No cumplimiento de la normatividad legal vigente en SST.</t>
  </si>
  <si>
    <t xml:space="preserve">Posibilidad  de incumplimiento en la  ejecucion del Plan Anual de Seguridad  y Salud en el trabajo </t>
  </si>
  <si>
    <t>Reporte negativo en los posibles seguimientos de las CNSC</t>
  </si>
  <si>
    <t>Falta de cumplimiento en los cronogramas establecidos para llevar a cabo las evaluaciones de desempeño</t>
  </si>
  <si>
    <t>Desconocimiento por parte de los funcionarios de esta actividad</t>
  </si>
  <si>
    <t>Desarrollo de valoraciones y evaluaciones de desempeño laboral por fuera de las fechas establecidas</t>
  </si>
  <si>
    <t>Baja de recursos por no poder obtener el recobro efectivo o pago de incapacidades por parte de una EPS</t>
  </si>
  <si>
    <t xml:space="preserve">Imposibilidad de obtener de manera inmendiata recursos por el recobro de incapacidades </t>
  </si>
  <si>
    <t>vacíos en la norma laboral frente al efectivo recobro de cierto tipo de incapacidades</t>
  </si>
  <si>
    <t>Dar de baja en comité contable recursos por no poder obtener el recobro efectivo o pago de incapacidades por parte de una EPS</t>
  </si>
  <si>
    <t>Frecuencia de la actividad</t>
  </si>
  <si>
    <t>Impacto Inherente</t>
  </si>
  <si>
    <t>Control documental del riesgo</t>
  </si>
  <si>
    <t>IMPACTO</t>
  </si>
  <si>
    <r>
      <t xml:space="preserve">Ejecución y administración de procesos : </t>
    </r>
    <r>
      <rPr>
        <sz val="11"/>
        <color rgb="FF000000"/>
        <rFont val="Arial"/>
        <family val="2"/>
      </rPr>
      <t xml:space="preserve">Pérdidas derivadas de errores en la ejecución y administración de procesos. </t>
    </r>
  </si>
  <si>
    <t>Afectación Económica</t>
  </si>
  <si>
    <r>
      <t xml:space="preserve">Reducir: </t>
    </r>
    <r>
      <rPr>
        <sz val="8"/>
        <rFont val="Arial"/>
        <family val="2"/>
      </rPr>
      <t>Despues de realizar un analisis y considerar que el nivel de riesgo es alto, se determina tratarlo mediante transferencia o mitigacion del mismo</t>
    </r>
  </si>
  <si>
    <r>
      <t xml:space="preserve">Fraude externo: </t>
    </r>
    <r>
      <rPr>
        <sz val="11"/>
        <color rgb="FF000000"/>
        <rFont val="Arial"/>
        <family val="2"/>
      </rPr>
      <t xml:space="preserve">Pérdida derivada de actos de fraude por personas ajenas a la organización (no participa personal del Instituto). </t>
    </r>
  </si>
  <si>
    <t>3 a 24 veces por año</t>
  </si>
  <si>
    <t>El riesgo afecta la imagen de algún área del Instituto</t>
  </si>
  <si>
    <t>Detectivo</t>
  </si>
  <si>
    <t>Manual</t>
  </si>
  <si>
    <t>Sin Documental</t>
  </si>
  <si>
    <t>Aleatoria</t>
  </si>
  <si>
    <t>Sin registro</t>
  </si>
  <si>
    <t>Aceptar:Despues de realizar un analisis y considerar los niveles de riesgo se determina asumir el mismo conociendo los efectos de su posible materialización</t>
  </si>
  <si>
    <t>Materializado</t>
  </si>
  <si>
    <t>Afectación reputacional</t>
  </si>
  <si>
    <r>
      <t>Fraude interno</t>
    </r>
    <r>
      <rPr>
        <sz val="11"/>
        <color rgb="FF000000"/>
        <rFont val="Arial"/>
        <family val="2"/>
      </rPr>
      <t xml:space="preserve">:Pérdida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t>
    </r>
  </si>
  <si>
    <t>24 a 500 veces por año</t>
  </si>
  <si>
    <t>Entre 10 y 50 SMLMV</t>
  </si>
  <si>
    <t>El riesgo afecta la imagen del Instituto internamente, de conocimiento general nivel interno, de junta directiva y proveedores</t>
  </si>
  <si>
    <t>Correctivo</t>
  </si>
  <si>
    <r>
      <rPr>
        <b/>
        <sz val="8"/>
        <color theme="1"/>
        <rFont val="Calibri"/>
        <family val="2"/>
        <scheme val="minor"/>
      </rPr>
      <t xml:space="preserve">Evitar: </t>
    </r>
    <r>
      <rPr>
        <sz val="8"/>
        <color theme="1"/>
        <rFont val="Calibri"/>
        <family val="2"/>
        <scheme val="minor"/>
      </rPr>
      <t>Despues de realizar un analisis y considerar que el nivel de riesgo es demasiado alto, se determina no asumir la actividad que genera este riesgo</t>
    </r>
  </si>
  <si>
    <t>Terminado</t>
  </si>
  <si>
    <t>Afectacion económica y reputacional</t>
  </si>
  <si>
    <r>
      <t xml:space="preserve">Fallas tecnológicas: </t>
    </r>
    <r>
      <rPr>
        <sz val="11"/>
        <color rgb="FF000000"/>
        <rFont val="Arial"/>
        <family val="2"/>
      </rPr>
      <t xml:space="preserve">Errores en hardware, software,  telecomunicaciones, interrupción de servicios básicos. </t>
    </r>
  </si>
  <si>
    <t>500 veces al año y maximo 5000veces por año</t>
  </si>
  <si>
    <t>Entre 50 y 100 SMLMV</t>
  </si>
  <si>
    <t>El riesgo afecta la imagen del Instituto con algunos usuarios de relevancia frente al logro de los objetivos</t>
  </si>
  <si>
    <r>
      <t xml:space="preserve">Relaciones laborales: </t>
    </r>
    <r>
      <rPr>
        <sz val="11"/>
        <color rgb="FF000000"/>
        <rFont val="Arial"/>
        <family val="2"/>
      </rPr>
      <t xml:space="preserve">Pérdidas que surgen de acciones contrarias a las leyes o acuerdos de empleo, salud o seguridad, del pago de demandas por daños personales o de discriminación. </t>
    </r>
  </si>
  <si>
    <t>Mas de 500 veces por año</t>
  </si>
  <si>
    <t>Entre 100 y 500 SMLMV</t>
  </si>
  <si>
    <t>El riesgo afecta la imagen del Instituto con efecto publicitario sostenido a nivel de sector administrativo, nivel departamental o municipal</t>
  </si>
  <si>
    <r>
      <t>Conflictos de interés:</t>
    </r>
    <r>
      <rPr>
        <sz val="11"/>
        <color rgb="FF000000"/>
        <rFont val="Arial"/>
        <family val="2"/>
      </rPr>
      <t xml:space="preserve"> cuando el interés general propio de la función pública entra en conflicto con el interés particular y directo del servidor público.</t>
    </r>
  </si>
  <si>
    <t>Mayor a 500 SMLMV</t>
  </si>
  <si>
    <t>El riesgo afecta la imagen del Instituto a nivel nacional, con efecto publicitario sostenido a nivel país</t>
  </si>
  <si>
    <r>
      <t xml:space="preserve">Usuarios, productos y prácticas: </t>
    </r>
    <r>
      <rPr>
        <sz val="11"/>
        <color rgb="FF000000"/>
        <rFont val="Arial"/>
        <family val="2"/>
      </rPr>
      <t>Fallas negligentes o involuntarias de las obligaciones frente a los usuarios y que impiden satisfacer una obligación profesional frente a éstos.</t>
    </r>
  </si>
  <si>
    <t>Frecuencia de la actividad Corrupcion</t>
  </si>
  <si>
    <r>
      <t xml:space="preserve">Daños a activos fijos/ eventos externos : </t>
    </r>
    <r>
      <rPr>
        <sz val="11"/>
        <color rgb="FF000000"/>
        <rFont val="Arial"/>
        <family val="2"/>
      </rPr>
      <t xml:space="preserve">Pérdida por daños o extravíos de los activos fijos por desastres naturales u otros riesgos/eventos externos como atentados, vandalismo, orden público. </t>
    </r>
  </si>
  <si>
    <t>Se espera que el evento ocurra en la mayoria de las circunstancias
Mas de 1 vez en el año</t>
  </si>
  <si>
    <r>
      <t xml:space="preserve">Seguridad de la información: </t>
    </r>
    <r>
      <rPr>
        <sz val="11"/>
        <color rgb="FF000000"/>
        <rFont val="Arial"/>
        <family val="2"/>
      </rPr>
      <t>potencial de que las amenazas exploten la vulnerabilidad de un activo de información o grupo de activos de información y, por lo tanto, causen daños a una organización</t>
    </r>
  </si>
  <si>
    <t>Es viable que el evento ocurra en la mayoria de las circunstancias.
Al menos 1 vez en el ultimo año</t>
  </si>
  <si>
    <r>
      <t xml:space="preserve">Corrupción: </t>
    </r>
    <r>
      <rPr>
        <sz val="11"/>
        <color rgb="FF000000"/>
        <rFont val="Arial"/>
        <family val="2"/>
      </rPr>
      <t>posibilidad de que, por acción u omisión, se use el poder para desviar la gestión de lo público hacia un beneficio privado.</t>
    </r>
  </si>
  <si>
    <t>El Evento podrá ocurrir en algun momento.
Al menos 1 vez en los ultimos 2 años</t>
  </si>
  <si>
    <t>El Evento podrá ocurrir en algun momento.
Al menos 1 vez en los ultimos 5 años</t>
  </si>
  <si>
    <t>El evento puede ocurrir solo en circunstancias excepcionales (poco comunes o anormales)
No se han presentado en los ultimos 5 años</t>
  </si>
  <si>
    <t>Matriz de calor Riesgos de Gestion</t>
  </si>
  <si>
    <t>Bajo</t>
  </si>
  <si>
    <t>Moderado</t>
  </si>
  <si>
    <t>Alto</t>
  </si>
  <si>
    <t>Extremo</t>
  </si>
  <si>
    <t>Matriz de calor Riesgos de Corrupcion</t>
  </si>
  <si>
    <t>Insignificante</t>
  </si>
  <si>
    <t>Menor</t>
  </si>
  <si>
    <t>Mayor</t>
  </si>
  <si>
    <t>Catastrofico</t>
  </si>
  <si>
    <t>Casi seguro</t>
  </si>
  <si>
    <t>No aplica para riesgos de corrupción</t>
  </si>
  <si>
    <t>Probable</t>
  </si>
  <si>
    <t>Posible</t>
  </si>
  <si>
    <t>Improbable</t>
  </si>
  <si>
    <t>Rara vez</t>
  </si>
  <si>
    <t>CONTEXTO ESTRTEGICO</t>
  </si>
  <si>
    <t>INTERNO</t>
  </si>
  <si>
    <t>EXTERNO</t>
  </si>
  <si>
    <t>PROCESO</t>
  </si>
  <si>
    <t>FINANCIEROS</t>
  </si>
  <si>
    <t>POLÍTICOS</t>
  </si>
  <si>
    <t>DISEÑO DEL PROCESO</t>
  </si>
  <si>
    <t>PERSONAL</t>
  </si>
  <si>
    <t>ECONÓMICOS Y FINANCIEROS</t>
  </si>
  <si>
    <t>INTERACCIONES CON OTROS PROCESOS</t>
  </si>
  <si>
    <t>PROCESOS</t>
  </si>
  <si>
    <t>SOCIALES Y CULTURALES</t>
  </si>
  <si>
    <t>TRANSVERSALIDAD</t>
  </si>
  <si>
    <t>TECNOLOGÍA</t>
  </si>
  <si>
    <t>TECNOLÓGICOS</t>
  </si>
  <si>
    <t>PROCEDIMIENTOS ASOCIADOS</t>
  </si>
  <si>
    <t>ESTRATÉGICO</t>
  </si>
  <si>
    <t>AMBIENTALES</t>
  </si>
  <si>
    <t>RESPONSABLES DEL PROCESO</t>
  </si>
  <si>
    <t>COMUNICACIÓN INTERNA</t>
  </si>
  <si>
    <t>LEGALES Y REGLAMENTARIOS</t>
  </si>
  <si>
    <t>COMUNICACIÓN ENTRE LOS PROCESOS</t>
  </si>
  <si>
    <t>ACTIVOS DE SEGURIDAD DIGITAL DEL PROCESO</t>
  </si>
  <si>
    <t xml:space="preserve">TIPO RIESGO </t>
  </si>
  <si>
    <t>GERENCIAL</t>
  </si>
  <si>
    <t>OPERATIVO</t>
  </si>
  <si>
    <t>FINANCIERO</t>
  </si>
  <si>
    <t>CUMPLIMIENTO</t>
  </si>
  <si>
    <t>IMAGEN O REPUTACIÓN</t>
  </si>
  <si>
    <t>CORRUPCIÓN</t>
  </si>
  <si>
    <t>SEGURIDAD DIGITAL</t>
  </si>
  <si>
    <t>EVALUACIÓN RIESGO</t>
  </si>
  <si>
    <t>PROBABILIDAD</t>
  </si>
  <si>
    <t>CASI SEGURO</t>
  </si>
  <si>
    <t>INSIGNIFICANTE</t>
  </si>
  <si>
    <t>PROBABLE</t>
  </si>
  <si>
    <t>MENOR</t>
  </si>
  <si>
    <t>POSIBLE</t>
  </si>
  <si>
    <t>MODERADO</t>
  </si>
  <si>
    <t>IMPROBABLE</t>
  </si>
  <si>
    <t>MAYOR</t>
  </si>
  <si>
    <t>RARA VEZ</t>
  </si>
  <si>
    <t>CATASTROFICO</t>
  </si>
  <si>
    <t>ZONA RIESGO</t>
  </si>
  <si>
    <t>BAJO</t>
  </si>
  <si>
    <t>ALTO</t>
  </si>
  <si>
    <t>EXTREMO</t>
  </si>
  <si>
    <t>TIPO</t>
  </si>
  <si>
    <t>PREVENTIVO</t>
  </si>
  <si>
    <t>DETECTIVO</t>
  </si>
  <si>
    <t xml:space="preserve">CONTROLES EXISTENTES - CRITERIOS DE EVALUACION  </t>
  </si>
  <si>
    <t xml:space="preserve">RESPONSABLE </t>
  </si>
  <si>
    <t>PERIODICIDAD</t>
  </si>
  <si>
    <t>PROPOSITO</t>
  </si>
  <si>
    <t>COMO SE REALIZA LA ACTIVIDAD</t>
  </si>
  <si>
    <t xml:space="preserve">QUÉ PASA CON LAS OBSERVACIONES O DESVIACIONES </t>
  </si>
  <si>
    <t>EVIDENCIA DE LA EJECUCION DEL CONTROL</t>
  </si>
  <si>
    <t>EVALUACIÓN DE LA EJECUCIÓN DEL CONTROL
( E )</t>
  </si>
  <si>
    <t>FUERTE</t>
  </si>
  <si>
    <t>DÉBIL</t>
  </si>
  <si>
    <t>SOLIDEZ INDIVIDUAL DE CADA CONTROL (D+E)</t>
  </si>
  <si>
    <t xml:space="preserve">DISEÑO </t>
  </si>
  <si>
    <t>EJECUCIÓN</t>
  </si>
  <si>
    <t>SOLIDEZ</t>
  </si>
  <si>
    <t>SOLIDEZ DEL CONJUNTO DE CONTROLES</t>
  </si>
  <si>
    <t>C O N T R O L E S
AY U D A N
A  D I S M I N U I R  L A
P R O B A B I L I D A D</t>
  </si>
  <si>
    <t>C O N T R O L E S
AY U D A N
A  D I S M I N U I R
I M PA C TO</t>
  </si>
  <si>
    <t>DIRECTAMENTE</t>
  </si>
  <si>
    <t>NO DISMINUYE</t>
  </si>
  <si>
    <t>INDIRECTAMENTE</t>
  </si>
  <si>
    <t>DESPLAZAMIENTO PROBABILIDAD E IMPACTO</t>
  </si>
  <si>
    <t>SOLIDEZ DESPLAZAMIENTO</t>
  </si>
  <si>
    <t>CONTROL PROBABILIDAD</t>
  </si>
  <si>
    <t>DESPLAZAMIENTO PROBABILIDAD</t>
  </si>
  <si>
    <t>SOLIDEZ IMPACTO</t>
  </si>
  <si>
    <t>CONTROL IMPACTO</t>
  </si>
  <si>
    <t>DESPLAZAMIENTO IMPACTO</t>
  </si>
  <si>
    <t>POSICIÓN</t>
  </si>
  <si>
    <t xml:space="preserve">POSIBLE </t>
  </si>
  <si>
    <t xml:space="preserve">TRATAMIENTO DEL RIESGO </t>
  </si>
  <si>
    <t xml:space="preserve">REDUCIR </t>
  </si>
  <si>
    <t>COMPARTIR</t>
  </si>
  <si>
    <t>EVITAR</t>
  </si>
  <si>
    <t>ACEPTAR</t>
  </si>
  <si>
    <t>TIPO DE CONTROL</t>
  </si>
  <si>
    <t>PERIODICIDAD DE SEGUIMIENTO</t>
  </si>
  <si>
    <t>MENSUAL</t>
  </si>
  <si>
    <t>CUATRIMESTRAL</t>
  </si>
  <si>
    <t>ANUAL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</si>
</sst>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5">
    <font>
      <sz val="11"/>
      <color theme="1"/>
      <name val="Calibri"/>
      <family val="2"/>
      <scheme val="minor"/>
    </font>
    <font>
      <b/>
      <sz val="11"/>
      <color theme="1"/>
      <name val="Calibri"/>
      <family val="2"/>
      <scheme val="minor"/>
    </font>
    <font>
      <b/>
      <sz val="11"/>
      <name val="Calibri"/>
      <family val="2"/>
      <scheme val="minor"/>
    </font>
    <font>
      <b/>
      <sz val="11"/>
      <name val="Arial"/>
      <family val="2"/>
    </font>
    <font>
      <b/>
      <sz val="11"/>
      <color rgb="FF000000"/>
      <name val="Arial"/>
      <family val="2"/>
    </font>
    <font>
      <sz val="11"/>
      <name val="Arial"/>
      <family val="2"/>
    </font>
    <font>
      <sz val="11"/>
      <color rgb="FF000000"/>
      <name val="Arial"/>
      <family val="2"/>
    </font>
    <font>
      <sz val="11"/>
      <color theme="1"/>
      <name val="Calibri"/>
      <family val="2"/>
      <scheme val="minor"/>
    </font>
    <font>
      <sz val="8"/>
      <name val="Arial"/>
      <family val="2"/>
    </font>
    <font>
      <b/>
      <sz val="8"/>
      <color rgb="FF000000"/>
      <name val="Arial"/>
      <family val="2"/>
    </font>
    <font>
      <sz val="8"/>
      <color rgb="FF000000"/>
      <name val="Arial"/>
      <family val="2"/>
    </font>
    <font>
      <sz val="9"/>
      <color rgb="FF000000"/>
      <name val="Arial"/>
      <family val="2"/>
    </font>
    <font>
      <b/>
      <sz val="8"/>
      <name val="Arial"/>
      <family val="2"/>
    </font>
    <font>
      <sz val="8"/>
      <color theme="1"/>
      <name val="Calibri"/>
      <family val="2"/>
      <scheme val="minor"/>
    </font>
    <font>
      <b/>
      <sz val="8"/>
      <color theme="1"/>
      <name val="Calibri"/>
      <family val="2"/>
      <scheme val="minor"/>
    </font>
    <font>
      <sz val="8"/>
      <color theme="1"/>
      <name val="Arial"/>
      <family val="2"/>
    </font>
    <font>
      <sz val="11"/>
      <color rgb="FFFF0000"/>
      <name val="Arial"/>
      <family val="2"/>
    </font>
    <font>
      <b/>
      <sz val="14"/>
      <color theme="1"/>
      <name val="Calibri"/>
      <family val="2"/>
      <scheme val="minor"/>
    </font>
    <font>
      <sz val="14"/>
      <color theme="1"/>
      <name val="Calibri"/>
      <family val="2"/>
      <scheme val="minor"/>
    </font>
    <font>
      <b/>
      <sz val="14"/>
      <name val="Arial"/>
      <family val="2"/>
    </font>
    <font>
      <sz val="14"/>
      <name val="Arial"/>
      <family val="2"/>
    </font>
    <font>
      <sz val="11"/>
      <color theme="4"/>
      <name val="Arial"/>
      <family val="2"/>
    </font>
    <font>
      <sz val="10"/>
      <color rgb="FF000000"/>
      <name val="Arial"/>
      <family val="2"/>
    </font>
    <font>
      <b/>
      <sz val="8"/>
      <color rgb="FF000000"/>
      <name val="Calibri"/>
      <family val="2"/>
    </font>
    <font>
      <sz val="11"/>
      <color rgb="FF000000"/>
      <name val="Arial"/>
      <charset val="1"/>
    </font>
  </fonts>
  <fills count="12">
    <fill>
      <patternFill patternType="none"/>
    </fill>
    <fill>
      <patternFill patternType="gray125"/>
    </fill>
    <fill>
      <patternFill patternType="solid">
        <fgColor rgb="FF92D050"/>
        <bgColor indexed="64"/>
      </patternFill>
    </fill>
    <fill>
      <patternFill patternType="solid">
        <fgColor rgb="FFFA9706"/>
        <bgColor indexed="64"/>
      </patternFill>
    </fill>
    <fill>
      <patternFill patternType="solid">
        <fgColor rgb="FFFFFF00"/>
        <bgColor indexed="64"/>
      </patternFill>
    </fill>
    <fill>
      <patternFill patternType="solid">
        <fgColor theme="9" tint="0.59999389629810485"/>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0" tint="-0.34998626667073579"/>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s>
  <cellStyleXfs count="2">
    <xf numFmtId="0" fontId="0" fillId="0" borderId="0"/>
    <xf numFmtId="9" fontId="7" fillId="0" borderId="0" applyFont="0" applyFill="0" applyBorder="0" applyAlignment="0" applyProtection="0"/>
  </cellStyleXfs>
  <cellXfs count="199">
    <xf numFmtId="0" fontId="0" fillId="0" borderId="0" xfId="0"/>
    <xf numFmtId="0" fontId="1" fillId="0" borderId="1" xfId="0" applyFont="1" applyBorder="1" applyAlignment="1">
      <alignment horizontal="center"/>
    </xf>
    <xf numFmtId="0" fontId="0" fillId="0" borderId="1" xfId="0" applyBorder="1" applyAlignment="1">
      <alignment horizontal="center"/>
    </xf>
    <xf numFmtId="0" fontId="0" fillId="0" borderId="0" xfId="0" applyAlignment="1">
      <alignment horizontal="center"/>
    </xf>
    <xf numFmtId="0" fontId="2" fillId="3" borderId="1" xfId="0" applyFont="1" applyFill="1" applyBorder="1" applyAlignment="1">
      <alignment horizontal="center"/>
    </xf>
    <xf numFmtId="0" fontId="0" fillId="2" borderId="2" xfId="0" applyFill="1" applyBorder="1" applyAlignment="1">
      <alignment horizontal="center" vertical="center"/>
    </xf>
    <xf numFmtId="0" fontId="0" fillId="4" borderId="2" xfId="0" applyFill="1" applyBorder="1" applyAlignment="1">
      <alignment horizontal="center" vertical="center"/>
    </xf>
    <xf numFmtId="0" fontId="0" fillId="3" borderId="2" xfId="0" applyFill="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wrapText="1"/>
    </xf>
    <xf numFmtId="0" fontId="0" fillId="0" borderId="0" xfId="0" applyAlignment="1">
      <alignment wrapText="1"/>
    </xf>
    <xf numFmtId="0" fontId="1" fillId="4" borderId="1" xfId="0" applyFont="1" applyFill="1" applyBorder="1" applyAlignment="1">
      <alignment horizontal="center"/>
    </xf>
    <xf numFmtId="0" fontId="5"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3" fillId="8" borderId="1" xfId="0" applyFont="1" applyFill="1" applyBorder="1" applyAlignment="1" applyProtection="1">
      <alignment horizontal="center" vertical="center" wrapText="1"/>
      <protection hidden="1"/>
    </xf>
    <xf numFmtId="0" fontId="3" fillId="9" borderId="1" xfId="0" applyFont="1" applyFill="1" applyBorder="1" applyAlignment="1" applyProtection="1">
      <alignment horizontal="center" vertical="center" wrapText="1"/>
      <protection hidden="1"/>
    </xf>
    <xf numFmtId="0" fontId="4" fillId="0" borderId="1" xfId="0" applyFont="1" applyBorder="1" applyAlignment="1">
      <alignment vertical="center" wrapText="1"/>
    </xf>
    <xf numFmtId="0" fontId="0" fillId="0" borderId="0" xfId="0" applyAlignment="1">
      <alignment horizontal="left"/>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1" fillId="0" borderId="0" xfId="0" applyFont="1" applyAlignment="1">
      <alignment vertical="center" wrapText="1"/>
    </xf>
    <xf numFmtId="0" fontId="4" fillId="6" borderId="1" xfId="0" applyFont="1" applyFill="1" applyBorder="1" applyAlignment="1">
      <alignment horizontal="center" vertical="center" wrapText="1"/>
    </xf>
    <xf numFmtId="0" fontId="11" fillId="0" borderId="1" xfId="0" applyFont="1" applyBorder="1" applyAlignment="1">
      <alignment vertical="center" wrapText="1"/>
    </xf>
    <xf numFmtId="9" fontId="5" fillId="0" borderId="0" xfId="1" applyFont="1" applyFill="1" applyBorder="1" applyAlignment="1" applyProtection="1">
      <alignment horizontal="center" vertical="center" wrapText="1"/>
      <protection locked="0"/>
    </xf>
    <xf numFmtId="9" fontId="5" fillId="0" borderId="0" xfId="1" applyFont="1" applyFill="1" applyAlignment="1" applyProtection="1">
      <alignment horizontal="center" vertical="center" wrapText="1"/>
      <protection locked="0"/>
    </xf>
    <xf numFmtId="9" fontId="3" fillId="0" borderId="0" xfId="1" applyFont="1" applyFill="1" applyBorder="1" applyAlignment="1" applyProtection="1">
      <alignment horizontal="center" vertical="center" wrapText="1"/>
      <protection locked="0"/>
    </xf>
    <xf numFmtId="9" fontId="3" fillId="0" borderId="0" xfId="1" applyFont="1" applyFill="1" applyAlignment="1" applyProtection="1">
      <alignment horizontal="center" vertical="center" wrapText="1"/>
      <protection locked="0"/>
    </xf>
    <xf numFmtId="0" fontId="13" fillId="0" borderId="0" xfId="0" applyFont="1"/>
    <xf numFmtId="0" fontId="12" fillId="0" borderId="1" xfId="0" applyFont="1" applyBorder="1" applyAlignment="1" applyProtection="1">
      <alignment vertical="center" wrapText="1"/>
      <protection hidden="1"/>
    </xf>
    <xf numFmtId="0" fontId="0" fillId="0" borderId="1" xfId="0" applyBorder="1" applyAlignment="1">
      <alignment wrapText="1"/>
    </xf>
    <xf numFmtId="164" fontId="5" fillId="0" borderId="0" xfId="0" applyNumberFormat="1" applyFont="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9" fontId="3" fillId="0" borderId="1" xfId="1" applyFont="1" applyFill="1" applyBorder="1" applyAlignment="1" applyProtection="1">
      <alignment horizontal="center" vertical="center" wrapText="1"/>
      <protection locked="0"/>
    </xf>
    <xf numFmtId="0" fontId="1" fillId="0" borderId="0" xfId="0" applyFont="1"/>
    <xf numFmtId="9" fontId="0" fillId="0" borderId="0" xfId="0" applyNumberFormat="1"/>
    <xf numFmtId="0" fontId="18" fillId="0" borderId="0" xfId="0" applyFont="1" applyAlignment="1">
      <alignment vertical="center"/>
    </xf>
    <xf numFmtId="0" fontId="1" fillId="0" borderId="0" xfId="0" applyFont="1" applyAlignment="1">
      <alignment horizontal="center"/>
    </xf>
    <xf numFmtId="9" fontId="0" fillId="0" borderId="0" xfId="0" applyNumberFormat="1" applyAlignment="1">
      <alignment horizontal="center"/>
    </xf>
    <xf numFmtId="0" fontId="1" fillId="0" borderId="0" xfId="0" applyFont="1" applyAlignment="1">
      <alignment horizontal="left"/>
    </xf>
    <xf numFmtId="9" fontId="3" fillId="0" borderId="1" xfId="1" applyFont="1" applyBorder="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0" fontId="15" fillId="0" borderId="1" xfId="0" applyFont="1" applyBorder="1" applyAlignment="1">
      <alignment horizontal="left" vertical="center"/>
    </xf>
    <xf numFmtId="0" fontId="8" fillId="0" borderId="1" xfId="0" applyFont="1" applyBorder="1" applyAlignment="1" applyProtection="1">
      <alignment horizontal="left" vertical="center" wrapText="1"/>
      <protection locked="0"/>
    </xf>
    <xf numFmtId="9" fontId="0" fillId="0" borderId="0" xfId="0" applyNumberFormat="1" applyAlignment="1">
      <alignment horizontal="left"/>
    </xf>
    <xf numFmtId="9" fontId="3" fillId="0" borderId="0" xfId="1" applyFont="1" applyAlignment="1" applyProtection="1">
      <alignment horizontal="center" vertical="center" wrapText="1"/>
      <protection locked="0"/>
    </xf>
    <xf numFmtId="164" fontId="5" fillId="0" borderId="1" xfId="0" applyNumberFormat="1" applyFont="1" applyBorder="1" applyAlignment="1" applyProtection="1">
      <alignment horizontal="center" vertical="center" wrapText="1"/>
      <protection locked="0"/>
    </xf>
    <xf numFmtId="0" fontId="3" fillId="0" borderId="0" xfId="0" applyFont="1" applyAlignment="1" applyProtection="1">
      <alignment vertical="center" wrapText="1"/>
      <protection locked="0"/>
    </xf>
    <xf numFmtId="9" fontId="3" fillId="0" borderId="0" xfId="1" applyFont="1" applyBorder="1" applyAlignment="1" applyProtection="1">
      <alignment vertical="center" wrapText="1"/>
      <protection locked="0"/>
    </xf>
    <xf numFmtId="9" fontId="3" fillId="0" borderId="0" xfId="1" applyFont="1" applyBorder="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0" fontId="3" fillId="5" borderId="2" xfId="0" applyFont="1" applyFill="1" applyBorder="1" applyAlignment="1" applyProtection="1">
      <alignment horizontal="center" vertical="center" wrapText="1"/>
      <protection locked="0"/>
    </xf>
    <xf numFmtId="9" fontId="3" fillId="10" borderId="9" xfId="1" applyFont="1" applyFill="1" applyBorder="1" applyAlignment="1" applyProtection="1">
      <alignment horizontal="center" vertical="center" wrapText="1"/>
      <protection locked="0"/>
    </xf>
    <xf numFmtId="0" fontId="3" fillId="5" borderId="9"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19" fillId="5" borderId="11" xfId="0"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textRotation="90"/>
      <protection locked="0"/>
    </xf>
    <xf numFmtId="9" fontId="3" fillId="7" borderId="2" xfId="1" applyFont="1" applyFill="1" applyBorder="1" applyAlignment="1" applyProtection="1">
      <alignment horizontal="center" vertical="center" textRotation="90"/>
      <protection locked="0"/>
    </xf>
    <xf numFmtId="0" fontId="3" fillId="7" borderId="2" xfId="0" applyFont="1" applyFill="1" applyBorder="1" applyAlignment="1" applyProtection="1">
      <alignment horizontal="center" vertical="center" wrapText="1"/>
      <protection locked="0"/>
    </xf>
    <xf numFmtId="0" fontId="3" fillId="8" borderId="2" xfId="0" applyFont="1" applyFill="1" applyBorder="1" applyAlignment="1" applyProtection="1">
      <alignment horizontal="center" vertical="center" wrapText="1"/>
      <protection locked="0"/>
    </xf>
    <xf numFmtId="164" fontId="3" fillId="8" borderId="2" xfId="0" applyNumberFormat="1" applyFont="1" applyFill="1" applyBorder="1" applyAlignment="1" applyProtection="1">
      <alignment horizontal="center" vertical="center" wrapText="1"/>
      <protection locked="0"/>
    </xf>
    <xf numFmtId="0" fontId="3" fillId="9" borderId="2" xfId="0" applyFont="1" applyFill="1" applyBorder="1" applyAlignment="1" applyProtection="1">
      <alignment horizontal="center" vertical="center" wrapText="1"/>
      <protection locked="0"/>
    </xf>
    <xf numFmtId="9" fontId="3" fillId="9" borderId="2" xfId="1" applyFont="1" applyFill="1" applyBorder="1" applyAlignment="1" applyProtection="1">
      <alignment horizontal="center" vertical="center" wrapText="1"/>
      <protection locked="0"/>
    </xf>
    <xf numFmtId="9" fontId="3" fillId="9" borderId="1" xfId="1" applyFont="1" applyFill="1" applyBorder="1" applyAlignment="1" applyProtection="1">
      <alignment horizontal="center" vertical="center" wrapText="1"/>
      <protection locked="0"/>
    </xf>
    <xf numFmtId="0" fontId="5" fillId="0" borderId="1" xfId="0" applyFont="1" applyBorder="1" applyAlignment="1">
      <alignment horizontal="center" vertical="center" wrapText="1"/>
    </xf>
    <xf numFmtId="9" fontId="3" fillId="0" borderId="1" xfId="1" applyFont="1" applyFill="1" applyBorder="1" applyAlignment="1" applyProtection="1">
      <alignment horizontal="center" vertical="center" wrapText="1"/>
    </xf>
    <xf numFmtId="0" fontId="5" fillId="0" borderId="0" xfId="0" applyFont="1" applyAlignment="1">
      <alignment horizontal="center" vertical="center" wrapText="1"/>
    </xf>
    <xf numFmtId="0" fontId="5" fillId="0" borderId="16"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wrapText="1"/>
      <protection locked="0"/>
    </xf>
    <xf numFmtId="0" fontId="5" fillId="11" borderId="2" xfId="0" applyFont="1" applyFill="1" applyBorder="1" applyAlignment="1" applyProtection="1">
      <alignment horizontal="center" vertical="center" wrapText="1"/>
      <protection locked="0"/>
    </xf>
    <xf numFmtId="9" fontId="3" fillId="11" borderId="1" xfId="1" applyFont="1" applyFill="1" applyBorder="1" applyAlignment="1" applyProtection="1">
      <alignment horizontal="center" vertical="center" wrapText="1"/>
      <protection locked="0"/>
    </xf>
    <xf numFmtId="0" fontId="5" fillId="11" borderId="1" xfId="0" applyFont="1" applyFill="1" applyBorder="1" applyAlignment="1" applyProtection="1">
      <alignment horizontal="center" vertical="center" wrapText="1"/>
      <protection locked="0"/>
    </xf>
    <xf numFmtId="0" fontId="5" fillId="11" borderId="1" xfId="0" applyFont="1" applyFill="1" applyBorder="1" applyAlignment="1">
      <alignment horizontal="center" vertical="center" wrapText="1"/>
    </xf>
    <xf numFmtId="0" fontId="6" fillId="11" borderId="1" xfId="0" applyFont="1" applyFill="1" applyBorder="1" applyAlignment="1" applyProtection="1">
      <alignment horizontal="center" vertical="center" wrapText="1"/>
      <protection locked="0"/>
    </xf>
    <xf numFmtId="9" fontId="3" fillId="11" borderId="1" xfId="1" applyFont="1" applyFill="1" applyBorder="1" applyAlignment="1" applyProtection="1">
      <alignment horizontal="center" vertical="center" wrapText="1"/>
    </xf>
    <xf numFmtId="164" fontId="5" fillId="11" borderId="1" xfId="0" applyNumberFormat="1" applyFont="1" applyFill="1" applyBorder="1" applyAlignment="1" applyProtection="1">
      <alignment horizontal="center" vertical="center" wrapText="1"/>
      <protection locked="0"/>
    </xf>
    <xf numFmtId="9" fontId="5" fillId="11" borderId="1" xfId="0" applyNumberFormat="1" applyFont="1" applyFill="1" applyBorder="1" applyAlignment="1" applyProtection="1">
      <alignment horizontal="center" vertical="center" wrapText="1"/>
      <protection locked="0"/>
    </xf>
    <xf numFmtId="9" fontId="5" fillId="11" borderId="1" xfId="1" applyFont="1" applyFill="1" applyBorder="1" applyAlignment="1" applyProtection="1">
      <alignment horizontal="center" vertical="center" wrapText="1"/>
      <protection locked="0"/>
    </xf>
    <xf numFmtId="0" fontId="5" fillId="11" borderId="1" xfId="0" quotePrefix="1" applyFont="1" applyFill="1" applyBorder="1" applyAlignment="1">
      <alignment wrapText="1"/>
    </xf>
    <xf numFmtId="9" fontId="5" fillId="11" borderId="0" xfId="1" applyFont="1" applyFill="1" applyAlignment="1" applyProtection="1">
      <alignment horizontal="center" vertical="center" wrapText="1"/>
      <protection locked="0"/>
    </xf>
    <xf numFmtId="0" fontId="5" fillId="11" borderId="0" xfId="0" applyFont="1" applyFill="1" applyAlignment="1" applyProtection="1">
      <alignment horizontal="center" vertical="center" wrapText="1"/>
      <protection locked="0"/>
    </xf>
    <xf numFmtId="0" fontId="5" fillId="11" borderId="4" xfId="0" applyFont="1" applyFill="1" applyBorder="1" applyAlignment="1" applyProtection="1">
      <alignment horizontal="center" vertical="center" wrapText="1"/>
      <protection locked="0"/>
    </xf>
    <xf numFmtId="0" fontId="20" fillId="11" borderId="4" xfId="0" applyFont="1" applyFill="1" applyBorder="1" applyAlignment="1">
      <alignment horizontal="center" vertical="center" wrapText="1"/>
    </xf>
    <xf numFmtId="49" fontId="5" fillId="11" borderId="1" xfId="0" applyNumberFormat="1" applyFont="1" applyFill="1" applyBorder="1" applyAlignment="1" applyProtection="1">
      <alignment horizontal="center" vertical="center" wrapText="1"/>
      <protection locked="0"/>
    </xf>
    <xf numFmtId="0" fontId="5" fillId="11" borderId="4" xfId="0" quotePrefix="1" applyFont="1" applyFill="1" applyBorder="1" applyAlignment="1">
      <alignment wrapText="1"/>
    </xf>
    <xf numFmtId="0" fontId="0" fillId="0" borderId="1" xfId="0" applyBorder="1"/>
    <xf numFmtId="0" fontId="3" fillId="11" borderId="1" xfId="0" applyFont="1" applyFill="1" applyBorder="1" applyAlignment="1">
      <alignment horizontal="center" vertical="center" wrapText="1"/>
    </xf>
    <xf numFmtId="0" fontId="20" fillId="11" borderId="1" xfId="0" applyFont="1" applyFill="1" applyBorder="1" applyAlignment="1">
      <alignment horizontal="center" vertical="center" wrapText="1"/>
    </xf>
    <xf numFmtId="9" fontId="5" fillId="11" borderId="1" xfId="1" applyFont="1" applyFill="1" applyBorder="1" applyAlignment="1" applyProtection="1">
      <alignment horizontal="center" vertical="center" wrapText="1"/>
    </xf>
    <xf numFmtId="0" fontId="5" fillId="11" borderId="16" xfId="0" applyFont="1" applyFill="1" applyBorder="1" applyAlignment="1" applyProtection="1">
      <alignment vertical="center" wrapText="1"/>
      <protection locked="0"/>
    </xf>
    <xf numFmtId="0" fontId="5" fillId="11" borderId="16" xfId="0" applyFont="1" applyFill="1" applyBorder="1" applyAlignment="1" applyProtection="1">
      <alignment horizontal="left" vertical="top" wrapText="1"/>
      <protection locked="0"/>
    </xf>
    <xf numFmtId="0" fontId="5" fillId="11" borderId="7" xfId="0" applyFont="1" applyFill="1" applyBorder="1" applyAlignment="1" applyProtection="1">
      <alignment horizontal="center" vertical="center" wrapText="1"/>
      <protection locked="0"/>
    </xf>
    <xf numFmtId="0" fontId="5" fillId="11" borderId="16" xfId="0" applyFont="1" applyFill="1" applyBorder="1" applyAlignment="1" applyProtection="1">
      <alignment horizontal="center" vertical="center" wrapText="1"/>
      <protection locked="0"/>
    </xf>
    <xf numFmtId="0" fontId="9" fillId="11" borderId="1" xfId="0" applyFont="1" applyFill="1" applyBorder="1" applyAlignment="1" applyProtection="1">
      <alignment vertical="top" wrapText="1"/>
      <protection locked="0"/>
    </xf>
    <xf numFmtId="0" fontId="5" fillId="11" borderId="1" xfId="0" applyFont="1" applyFill="1" applyBorder="1" applyAlignment="1" applyProtection="1">
      <alignment vertical="center" wrapText="1"/>
      <protection locked="0"/>
    </xf>
    <xf numFmtId="0" fontId="22" fillId="11" borderId="1" xfId="0" applyFont="1" applyFill="1" applyBorder="1" applyAlignment="1" applyProtection="1">
      <alignment vertical="center" wrapText="1"/>
      <protection locked="0"/>
    </xf>
    <xf numFmtId="0" fontId="5" fillId="11" borderId="4" xfId="0" applyFont="1" applyFill="1" applyBorder="1" applyAlignment="1" applyProtection="1">
      <alignment vertical="center" wrapText="1"/>
      <protection locked="0"/>
    </xf>
    <xf numFmtId="0" fontId="23" fillId="0" borderId="1" xfId="0" applyFont="1" applyBorder="1" applyAlignment="1">
      <alignment wrapText="1"/>
    </xf>
    <xf numFmtId="0" fontId="24" fillId="0" borderId="0" xfId="0" applyFont="1" applyAlignment="1">
      <alignment horizontal="center" vertical="center" wrapText="1"/>
    </xf>
    <xf numFmtId="0" fontId="5" fillId="0" borderId="4" xfId="0" applyFont="1" applyBorder="1" applyAlignment="1">
      <alignment horizontal="center" vertical="center" wrapText="1"/>
    </xf>
    <xf numFmtId="9" fontId="5" fillId="0" borderId="7" xfId="0" applyNumberFormat="1" applyFont="1" applyBorder="1" applyAlignment="1">
      <alignment horizontal="center" vertical="center" wrapText="1"/>
    </xf>
    <xf numFmtId="9" fontId="5" fillId="0" borderId="14" xfId="0" applyNumberFormat="1" applyFont="1" applyBorder="1" applyAlignment="1">
      <alignment horizontal="center" vertical="center" wrapText="1"/>
    </xf>
    <xf numFmtId="9" fontId="5" fillId="0" borderId="1" xfId="0" applyNumberFormat="1" applyFont="1" applyBorder="1" applyAlignment="1" applyProtection="1">
      <alignment horizontal="center" vertical="center" wrapText="1"/>
      <protection locked="0"/>
    </xf>
    <xf numFmtId="9" fontId="3" fillId="0" borderId="2" xfId="1" applyFont="1" applyFill="1" applyBorder="1" applyAlignment="1" applyProtection="1">
      <alignment horizontal="center" vertical="center" wrapText="1"/>
    </xf>
    <xf numFmtId="9" fontId="3" fillId="0" borderId="4" xfId="1" applyFont="1" applyFill="1" applyBorder="1" applyAlignment="1" applyProtection="1">
      <alignment horizontal="center" vertical="center" wrapText="1"/>
    </xf>
    <xf numFmtId="9" fontId="3" fillId="0" borderId="17" xfId="1" applyFont="1" applyFill="1" applyBorder="1" applyAlignment="1" applyProtection="1">
      <alignment horizontal="center" vertical="center" wrapText="1"/>
    </xf>
    <xf numFmtId="9" fontId="3" fillId="0" borderId="18" xfId="1" applyFont="1" applyFill="1" applyBorder="1" applyAlignment="1" applyProtection="1">
      <alignment horizontal="center" vertical="center" wrapText="1"/>
    </xf>
    <xf numFmtId="0" fontId="20" fillId="0" borderId="19" xfId="0" applyFont="1" applyBorder="1" applyAlignment="1">
      <alignment horizontal="center" vertical="center" wrapText="1"/>
    </xf>
    <xf numFmtId="0" fontId="20" fillId="0" borderId="20" xfId="0" applyFont="1" applyBorder="1" applyAlignment="1">
      <alignment horizontal="center" vertical="center" wrapText="1"/>
    </xf>
    <xf numFmtId="0" fontId="5" fillId="0" borderId="19" xfId="0" applyFont="1" applyBorder="1" applyAlignment="1" applyProtection="1">
      <alignment horizontal="center" vertical="center" wrapText="1"/>
      <protection locked="0"/>
    </xf>
    <xf numFmtId="0" fontId="5" fillId="0" borderId="20"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4" xfId="0" applyFont="1" applyBorder="1" applyAlignment="1" applyProtection="1">
      <alignment horizontal="center" vertical="center" wrapText="1"/>
      <protection locked="0"/>
    </xf>
    <xf numFmtId="0" fontId="5" fillId="11" borderId="1" xfId="0" applyFont="1" applyFill="1" applyBorder="1" applyAlignment="1" applyProtection="1">
      <alignment horizontal="center" vertical="center" wrapText="1"/>
      <protection locked="0"/>
    </xf>
    <xf numFmtId="9" fontId="3" fillId="11" borderId="1" xfId="1" applyFont="1" applyFill="1" applyBorder="1" applyAlignment="1" applyProtection="1">
      <alignment horizontal="center" vertical="center" wrapText="1"/>
    </xf>
    <xf numFmtId="9" fontId="3" fillId="11" borderId="6" xfId="1" applyFont="1" applyFill="1" applyBorder="1" applyAlignment="1" applyProtection="1">
      <alignment horizontal="center" vertical="center" wrapText="1"/>
    </xf>
    <xf numFmtId="0" fontId="20" fillId="11" borderId="16" xfId="0" applyFont="1" applyFill="1" applyBorder="1" applyAlignment="1">
      <alignment horizontal="center" vertical="center" wrapText="1"/>
    </xf>
    <xf numFmtId="164" fontId="5" fillId="11" borderId="1" xfId="0" applyNumberFormat="1" applyFont="1" applyFill="1" applyBorder="1" applyAlignment="1" applyProtection="1">
      <alignment horizontal="center" vertical="center" wrapText="1"/>
      <protection locked="0"/>
    </xf>
    <xf numFmtId="0" fontId="5" fillId="11" borderId="2" xfId="0" applyFont="1" applyFill="1" applyBorder="1" applyAlignment="1" applyProtection="1">
      <alignment horizontal="center" vertical="center" wrapText="1"/>
      <protection locked="0"/>
    </xf>
    <xf numFmtId="0" fontId="5" fillId="11" borderId="3" xfId="0" applyFont="1" applyFill="1" applyBorder="1" applyAlignment="1" applyProtection="1">
      <alignment horizontal="center" vertical="center" wrapText="1"/>
      <protection locked="0"/>
    </xf>
    <xf numFmtId="0" fontId="5" fillId="11" borderId="4" xfId="0" applyFont="1" applyFill="1" applyBorder="1" applyAlignment="1" applyProtection="1">
      <alignment horizontal="center" vertical="center" wrapText="1"/>
      <protection locked="0"/>
    </xf>
    <xf numFmtId="0" fontId="5" fillId="11" borderId="1" xfId="0" applyFont="1" applyFill="1" applyBorder="1" applyAlignment="1">
      <alignment horizontal="center" vertical="center" wrapText="1"/>
    </xf>
    <xf numFmtId="9" fontId="5" fillId="11" borderId="1" xfId="1" applyFont="1" applyFill="1" applyBorder="1" applyAlignment="1" applyProtection="1">
      <alignment horizontal="center" vertical="center" wrapText="1"/>
    </xf>
    <xf numFmtId="9" fontId="16" fillId="11" borderId="2" xfId="0" applyNumberFormat="1" applyFont="1" applyFill="1" applyBorder="1" applyAlignment="1" applyProtection="1">
      <alignment horizontal="center" vertical="center" wrapText="1"/>
      <protection locked="0"/>
    </xf>
    <xf numFmtId="9" fontId="16" fillId="11" borderId="3" xfId="0" applyNumberFormat="1" applyFont="1" applyFill="1" applyBorder="1" applyAlignment="1" applyProtection="1">
      <alignment horizontal="center" vertical="center" wrapText="1"/>
      <protection locked="0"/>
    </xf>
    <xf numFmtId="9" fontId="16" fillId="11" borderId="4" xfId="0" applyNumberFormat="1" applyFont="1" applyFill="1" applyBorder="1" applyAlignment="1" applyProtection="1">
      <alignment horizontal="center" vertical="center" wrapText="1"/>
      <protection locked="0"/>
    </xf>
    <xf numFmtId="9" fontId="3" fillId="11" borderId="2" xfId="1" applyFont="1" applyFill="1" applyBorder="1" applyAlignment="1" applyProtection="1">
      <alignment horizontal="center" vertical="center" wrapText="1"/>
      <protection locked="0"/>
    </xf>
    <xf numFmtId="9" fontId="3" fillId="11" borderId="3" xfId="1" applyFont="1" applyFill="1" applyBorder="1" applyAlignment="1" applyProtection="1">
      <alignment horizontal="center" vertical="center" wrapText="1"/>
      <protection locked="0"/>
    </xf>
    <xf numFmtId="9" fontId="3" fillId="11" borderId="4" xfId="1" applyFont="1" applyFill="1" applyBorder="1" applyAlignment="1" applyProtection="1">
      <alignment horizontal="center" vertical="center" wrapText="1"/>
      <protection locked="0"/>
    </xf>
    <xf numFmtId="0" fontId="20" fillId="11" borderId="1" xfId="0" applyFont="1" applyFill="1" applyBorder="1" applyAlignment="1">
      <alignment horizontal="center" vertical="center" wrapText="1"/>
    </xf>
    <xf numFmtId="0" fontId="3" fillId="11" borderId="1" xfId="0" applyFont="1" applyFill="1" applyBorder="1" applyAlignment="1">
      <alignment horizontal="center" vertical="center" wrapText="1"/>
    </xf>
    <xf numFmtId="0" fontId="21" fillId="11" borderId="1" xfId="0" applyFont="1" applyFill="1" applyBorder="1" applyAlignment="1" applyProtection="1">
      <alignment horizontal="center" vertical="center" wrapText="1"/>
      <protection locked="0"/>
    </xf>
    <xf numFmtId="0" fontId="5" fillId="0" borderId="9" xfId="0" applyFont="1" applyBorder="1" applyAlignment="1" applyProtection="1">
      <alignment horizontal="center" vertical="top" wrapText="1"/>
      <protection locked="0"/>
    </xf>
    <xf numFmtId="0" fontId="5" fillId="0" borderId="11" xfId="0" applyFont="1" applyBorder="1" applyAlignment="1" applyProtection="1">
      <alignment horizontal="center" vertical="top" wrapText="1"/>
      <protection locked="0"/>
    </xf>
    <xf numFmtId="0" fontId="5" fillId="0" borderId="5" xfId="0" applyFont="1" applyBorder="1" applyAlignment="1" applyProtection="1">
      <alignment horizontal="center" vertical="top" wrapText="1"/>
      <protection locked="0"/>
    </xf>
    <xf numFmtId="0" fontId="5" fillId="0" borderId="15" xfId="0" applyFont="1" applyBorder="1" applyAlignment="1" applyProtection="1">
      <alignment horizontal="center" vertical="top" wrapText="1"/>
      <protection locked="0"/>
    </xf>
    <xf numFmtId="0" fontId="5" fillId="0" borderId="12" xfId="0" applyFont="1" applyBorder="1" applyAlignment="1" applyProtection="1">
      <alignment horizontal="center" vertical="top" wrapText="1"/>
      <protection locked="0"/>
    </xf>
    <xf numFmtId="0" fontId="5" fillId="0" borderId="14" xfId="0" applyFont="1" applyBorder="1" applyAlignment="1" applyProtection="1">
      <alignment horizontal="center" vertical="top" wrapText="1"/>
      <protection locked="0"/>
    </xf>
    <xf numFmtId="0" fontId="3" fillId="0" borderId="1"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9" fontId="3" fillId="7" borderId="1" xfId="1" applyFont="1" applyFill="1" applyBorder="1" applyAlignment="1" applyProtection="1">
      <alignment horizontal="center" vertical="center" wrapText="1"/>
      <protection locked="0"/>
    </xf>
    <xf numFmtId="9" fontId="3" fillId="7" borderId="2" xfId="1"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wrapText="1"/>
      <protection locked="0"/>
    </xf>
    <xf numFmtId="0" fontId="3" fillId="8" borderId="9" xfId="0" applyFont="1" applyFill="1" applyBorder="1" applyAlignment="1" applyProtection="1">
      <alignment horizontal="center" vertical="center" wrapText="1"/>
      <protection locked="0"/>
    </xf>
    <xf numFmtId="0" fontId="3" fillId="8" borderId="10" xfId="0" applyFont="1" applyFill="1" applyBorder="1" applyAlignment="1" applyProtection="1">
      <alignment horizontal="center" vertical="center" wrapText="1"/>
      <protection locked="0"/>
    </xf>
    <xf numFmtId="0" fontId="3" fillId="8" borderId="11" xfId="0" applyFont="1" applyFill="1" applyBorder="1" applyAlignment="1" applyProtection="1">
      <alignment horizontal="center" vertical="center" wrapText="1"/>
      <protection locked="0"/>
    </xf>
    <xf numFmtId="0" fontId="3" fillId="8" borderId="12" xfId="0" applyFont="1" applyFill="1" applyBorder="1" applyAlignment="1" applyProtection="1">
      <alignment horizontal="center" vertical="center" wrapText="1"/>
      <protection locked="0"/>
    </xf>
    <xf numFmtId="0" fontId="3" fillId="8" borderId="13" xfId="0" applyFont="1" applyFill="1" applyBorder="1" applyAlignment="1" applyProtection="1">
      <alignment horizontal="center" vertical="center" wrapText="1"/>
      <protection locked="0"/>
    </xf>
    <xf numFmtId="0" fontId="3" fillId="8" borderId="14" xfId="0" applyFont="1" applyFill="1" applyBorder="1" applyAlignment="1" applyProtection="1">
      <alignment horizontal="center" vertical="center" wrapText="1"/>
      <protection locked="0"/>
    </xf>
    <xf numFmtId="0" fontId="19" fillId="7" borderId="1" xfId="0" applyFont="1" applyFill="1" applyBorder="1" applyAlignment="1" applyProtection="1">
      <alignment horizontal="center" vertical="center" wrapText="1"/>
      <protection locked="0"/>
    </xf>
    <xf numFmtId="0" fontId="19" fillId="7" borderId="2" xfId="0" applyFont="1" applyFill="1" applyBorder="1" applyAlignment="1" applyProtection="1">
      <alignment horizontal="center" vertical="center" wrapText="1"/>
      <protection locked="0"/>
    </xf>
    <xf numFmtId="9" fontId="3" fillId="11" borderId="2" xfId="1" applyFont="1" applyFill="1" applyBorder="1" applyAlignment="1" applyProtection="1">
      <alignment horizontal="center" vertical="center" wrapText="1"/>
    </xf>
    <xf numFmtId="9" fontId="3" fillId="11" borderId="4" xfId="1" applyFont="1" applyFill="1" applyBorder="1" applyAlignment="1" applyProtection="1">
      <alignment horizontal="center" vertical="center" wrapText="1"/>
    </xf>
    <xf numFmtId="0" fontId="3" fillId="0" borderId="6"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0" borderId="4" xfId="0" applyFont="1" applyBorder="1" applyAlignment="1" applyProtection="1">
      <alignment horizontal="center" vertical="center" wrapText="1"/>
      <protection locked="0"/>
    </xf>
    <xf numFmtId="0" fontId="5" fillId="0" borderId="2" xfId="0" applyFont="1" applyBorder="1" applyAlignment="1">
      <alignment horizontal="center" vertical="center" wrapText="1"/>
    </xf>
    <xf numFmtId="0" fontId="5" fillId="0" borderId="4" xfId="0" applyFont="1" applyBorder="1" applyAlignment="1">
      <alignment horizontal="center" vertical="center" wrapText="1"/>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4" xfId="0" applyFont="1" applyBorder="1" applyAlignment="1">
      <alignment horizontal="center" vertical="center" wrapText="1"/>
    </xf>
    <xf numFmtId="9" fontId="5" fillId="0" borderId="2" xfId="1" applyFont="1" applyFill="1" applyBorder="1" applyAlignment="1" applyProtection="1">
      <alignment horizontal="center" vertical="center" wrapText="1"/>
    </xf>
    <xf numFmtId="9" fontId="5" fillId="0" borderId="4" xfId="1" applyFont="1" applyFill="1" applyBorder="1" applyAlignment="1" applyProtection="1">
      <alignment horizontal="center" vertical="center" wrapText="1"/>
    </xf>
    <xf numFmtId="0" fontId="6" fillId="11" borderId="2" xfId="0" applyFont="1" applyFill="1" applyBorder="1" applyAlignment="1" applyProtection="1">
      <alignment horizontal="center" vertical="center" wrapText="1"/>
      <protection locked="0"/>
    </xf>
    <xf numFmtId="0" fontId="6" fillId="11" borderId="4" xfId="0" applyFont="1" applyFill="1" applyBorder="1" applyAlignment="1" applyProtection="1">
      <alignment horizontal="center" vertical="center" wrapText="1"/>
      <protection locked="0"/>
    </xf>
    <xf numFmtId="0" fontId="22" fillId="11" borderId="2" xfId="0" applyFont="1" applyFill="1" applyBorder="1" applyAlignment="1" applyProtection="1">
      <alignment horizontal="center" vertical="center" wrapText="1"/>
      <protection locked="0"/>
    </xf>
    <xf numFmtId="0" fontId="22" fillId="11" borderId="4" xfId="0" applyFont="1" applyFill="1" applyBorder="1" applyAlignment="1" applyProtection="1">
      <alignment horizontal="center" vertical="center" wrapText="1"/>
      <protection locked="0"/>
    </xf>
    <xf numFmtId="0" fontId="20" fillId="11" borderId="2" xfId="0" applyFont="1" applyFill="1" applyBorder="1" applyAlignment="1">
      <alignment horizontal="center" vertical="center" wrapText="1"/>
    </xf>
    <xf numFmtId="0" fontId="20" fillId="11" borderId="3" xfId="0" applyFont="1" applyFill="1" applyBorder="1" applyAlignment="1">
      <alignment horizontal="center" vertical="center" wrapText="1"/>
    </xf>
    <xf numFmtId="0" fontId="5" fillId="11" borderId="2" xfId="0" applyFont="1" applyFill="1" applyBorder="1" applyAlignment="1">
      <alignment horizontal="center" vertical="center" wrapText="1"/>
    </xf>
    <xf numFmtId="0" fontId="5" fillId="11" borderId="4" xfId="0" applyFont="1" applyFill="1" applyBorder="1" applyAlignment="1">
      <alignment horizontal="center" vertical="center" wrapText="1"/>
    </xf>
    <xf numFmtId="0" fontId="20" fillId="11" borderId="4"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11" borderId="4" xfId="0" applyFont="1" applyFill="1" applyBorder="1" applyAlignment="1">
      <alignment horizontal="center" vertical="center" wrapText="1"/>
    </xf>
    <xf numFmtId="9" fontId="5" fillId="11" borderId="2" xfId="1" applyFont="1" applyFill="1" applyBorder="1" applyAlignment="1" applyProtection="1">
      <alignment horizontal="center" vertical="center" wrapText="1"/>
    </xf>
    <xf numFmtId="9" fontId="5" fillId="11" borderId="4" xfId="1" applyFont="1" applyFill="1" applyBorder="1" applyAlignment="1" applyProtection="1">
      <alignment horizontal="center" vertical="center" wrapText="1"/>
    </xf>
    <xf numFmtId="0" fontId="3" fillId="5" borderId="1"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center" vertical="center" wrapText="1"/>
      <protection hidden="1"/>
    </xf>
    <xf numFmtId="0" fontId="17" fillId="0" borderId="0" xfId="0" applyFont="1" applyAlignment="1">
      <alignment horizontal="center" vertical="center"/>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xf>
    <xf numFmtId="0" fontId="1" fillId="0" borderId="1" xfId="0" applyFont="1" applyBorder="1" applyAlignment="1">
      <alignment horizontal="center" vertical="top" wrapText="1"/>
    </xf>
  </cellXfs>
  <cellStyles count="2">
    <cellStyle name="Normal" xfId="0" builtinId="0"/>
    <cellStyle name="Porcentaje" xfId="1" builtinId="5"/>
  </cellStyles>
  <dxfs count="150">
    <dxf>
      <fill>
        <patternFill>
          <bgColor rgb="FF92D050"/>
        </patternFill>
      </fill>
    </dxf>
    <dxf>
      <fill>
        <patternFill>
          <bgColor rgb="FFFFFF00"/>
        </patternFill>
      </fill>
    </dxf>
    <dxf>
      <fill>
        <patternFill>
          <bgColor rgb="FFFA9706"/>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A9706"/>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s>
  <tableStyles count="0" defaultTableStyle="TableStyleMedium2" defaultPivotStyle="PivotStyleLight16"/>
  <colors>
    <mruColors>
      <color rgb="FFFA9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361789</xdr:colOff>
      <xdr:row>0</xdr:row>
      <xdr:rowOff>67235</xdr:rowOff>
    </xdr:from>
    <xdr:to>
      <xdr:col>1</xdr:col>
      <xdr:colOff>260937</xdr:colOff>
      <xdr:row>2</xdr:row>
      <xdr:rowOff>235323</xdr:rowOff>
    </xdr:to>
    <xdr:pic>
      <xdr:nvPicPr>
        <xdr:cNvPr id="6" name="image5.png" descr="escudo_negro">
          <a:extLst>
            <a:ext uri="{FF2B5EF4-FFF2-40B4-BE49-F238E27FC236}">
              <a16:creationId xmlns:a16="http://schemas.microsoft.com/office/drawing/2014/main" id="{C8C03751-65AC-4781-BEC9-EC57D0A3968F}"/>
            </a:ext>
          </a:extLst>
        </xdr:cNvPr>
        <xdr:cNvPicPr/>
      </xdr:nvPicPr>
      <xdr:blipFill>
        <a:blip xmlns:r="http://schemas.openxmlformats.org/officeDocument/2006/relationships" r:embed="rId1"/>
        <a:srcRect/>
        <a:stretch>
          <a:fillRect/>
        </a:stretch>
      </xdr:blipFill>
      <xdr:spPr>
        <a:xfrm>
          <a:off x="361789" y="67235"/>
          <a:ext cx="620327" cy="766802"/>
        </a:xfrm>
        <a:prstGeom prst="rect">
          <a:avLst/>
        </a:prstGeom>
        <a:ln/>
      </xdr:spPr>
    </xdr:pic>
    <xdr:clientData/>
  </xdr:twoCellAnchor>
  <xdr:twoCellAnchor editAs="oneCell">
    <xdr:from>
      <xdr:col>9</xdr:col>
      <xdr:colOff>933288</xdr:colOff>
      <xdr:row>0</xdr:row>
      <xdr:rowOff>114459</xdr:rowOff>
    </xdr:from>
    <xdr:to>
      <xdr:col>10</xdr:col>
      <xdr:colOff>720378</xdr:colOff>
      <xdr:row>2</xdr:row>
      <xdr:rowOff>159283</xdr:rowOff>
    </xdr:to>
    <xdr:pic>
      <xdr:nvPicPr>
        <xdr:cNvPr id="7" name="image3.png">
          <a:extLst>
            <a:ext uri="{FF2B5EF4-FFF2-40B4-BE49-F238E27FC236}">
              <a16:creationId xmlns:a16="http://schemas.microsoft.com/office/drawing/2014/main" id="{CE027D61-22B5-49B7-BC8F-336A01D577EF}"/>
            </a:ext>
          </a:extLst>
        </xdr:cNvPr>
        <xdr:cNvPicPr/>
      </xdr:nvPicPr>
      <xdr:blipFill>
        <a:blip xmlns:r="http://schemas.openxmlformats.org/officeDocument/2006/relationships" r:embed="rId2"/>
        <a:srcRect l="21724" t="27673" r="31431" b="37148"/>
        <a:stretch>
          <a:fillRect/>
        </a:stretch>
      </xdr:blipFill>
      <xdr:spPr>
        <a:xfrm>
          <a:off x="14649288" y="114459"/>
          <a:ext cx="2249983" cy="643538"/>
        </a:xfrm>
        <a:prstGeom prst="rect">
          <a:avLst/>
        </a:prstGeom>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9525</xdr:colOff>
      <xdr:row>0</xdr:row>
      <xdr:rowOff>590549</xdr:rowOff>
    </xdr:from>
    <xdr:to>
      <xdr:col>19</xdr:col>
      <xdr:colOff>1514475</xdr:colOff>
      <xdr:row>19</xdr:row>
      <xdr:rowOff>103145</xdr:rowOff>
    </xdr:to>
    <xdr:pic>
      <xdr:nvPicPr>
        <xdr:cNvPr id="3" name="Imagen 2">
          <a:extLst>
            <a:ext uri="{FF2B5EF4-FFF2-40B4-BE49-F238E27FC236}">
              <a16:creationId xmlns:a16="http://schemas.microsoft.com/office/drawing/2014/main" id="{2CAE7639-DFDD-4886-BFA5-888E371C74B6}"/>
            </a:ext>
          </a:extLst>
        </xdr:cNvPr>
        <xdr:cNvPicPr>
          <a:picLocks noChangeAspect="1"/>
        </xdr:cNvPicPr>
      </xdr:nvPicPr>
      <xdr:blipFill>
        <a:blip xmlns:r="http://schemas.openxmlformats.org/officeDocument/2006/relationships" r:embed="rId1"/>
        <a:stretch>
          <a:fillRect/>
        </a:stretch>
      </xdr:blipFill>
      <xdr:spPr>
        <a:xfrm>
          <a:off x="3305175" y="590549"/>
          <a:ext cx="5486400" cy="3560721"/>
        </a:xfrm>
        <a:prstGeom prst="rect">
          <a:avLst/>
        </a:prstGeom>
      </xdr:spPr>
    </xdr:pic>
    <xdr:clientData/>
  </xdr:twoCellAnchor>
  <xdr:twoCellAnchor editAs="oneCell">
    <xdr:from>
      <xdr:col>8</xdr:col>
      <xdr:colOff>38100</xdr:colOff>
      <xdr:row>20</xdr:row>
      <xdr:rowOff>0</xdr:rowOff>
    </xdr:from>
    <xdr:to>
      <xdr:col>19</xdr:col>
      <xdr:colOff>1790700</xdr:colOff>
      <xdr:row>39</xdr:row>
      <xdr:rowOff>93974</xdr:rowOff>
    </xdr:to>
    <xdr:pic>
      <xdr:nvPicPr>
        <xdr:cNvPr id="4" name="Imagen 3">
          <a:extLst>
            <a:ext uri="{FF2B5EF4-FFF2-40B4-BE49-F238E27FC236}">
              <a16:creationId xmlns:a16="http://schemas.microsoft.com/office/drawing/2014/main" id="{314119DC-FDDA-4447-B5CE-9C428604F336}"/>
            </a:ext>
          </a:extLst>
        </xdr:cNvPr>
        <xdr:cNvPicPr>
          <a:picLocks noChangeAspect="1"/>
        </xdr:cNvPicPr>
      </xdr:nvPicPr>
      <xdr:blipFill>
        <a:blip xmlns:r="http://schemas.openxmlformats.org/officeDocument/2006/relationships" r:embed="rId2"/>
        <a:stretch>
          <a:fillRect/>
        </a:stretch>
      </xdr:blipFill>
      <xdr:spPr>
        <a:xfrm>
          <a:off x="3333750" y="4238625"/>
          <a:ext cx="5734050" cy="371347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Gomez Castro Family" id="{4A2703FB-5C98-4DA4-B81C-8C89C102BDDC}" userId="f3ec9adc900ca403"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5" dT="2021-08-23T12:10:29.73" personId="{4A2703FB-5C98-4DA4-B81C-8C89C102BDDC}" id="{EE5AAC7C-3DE7-465B-B616-37A3B64AB5B0}">
    <text>Un control se define como la medida que permite reducir o mitigar el riesgo.</text>
  </threadedComment>
  <threadedComment ref="AI5" dT="2021-08-23T12:45:06.24" personId="{4A2703FB-5C98-4DA4-B81C-8C89C102BDDC}" id="{987E52F0-072C-4774-81C7-EF29CA1343E4}">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10T14:14:18.93" personId="{4A2703FB-5C98-4DA4-B81C-8C89C102BDDC}" id="{3EF31F56-DA4E-4027-BEDA-56D4070A0524}">
    <text>Qué?
Las consecuencias que puede ocasionar al instituto la materialización del riesgo.</text>
  </threadedComment>
  <threadedComment ref="G6" dT="2021-08-10T14:14:27.70" personId="{4A2703FB-5C98-4DA4-B81C-8C89C102BDDC}" id="{BC458EBD-3668-4645-9B1D-86A8E352AF64}">
    <text>Cómo?
Circunstancias o situaciones más evidentes sobre las cuales se presenta el riesgo, las mismas no constituyen la causa principal o base para que se presente el riesgo.</text>
  </threadedComment>
  <threadedComment ref="H6" dT="2021-08-10T14:14:44.80" personId="{4A2703FB-5C98-4DA4-B81C-8C89C102BDDC}" id="{25ACF881-2C52-4E82-9094-ABE995306D36}">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I6" dT="2021-08-20T20:00:10.18" personId="{4A2703FB-5C98-4DA4-B81C-8C89C102BDDC}" id="{E710B3B6-9467-4DF8-9F5A-5C9BB5EBE8FA}">
    <text>Los riesgos que se identifiquen deben tener impacto en el cumplimiento del objetivo estratégico o del proceso.</text>
  </threadedComment>
  <threadedComment ref="J6" dT="2021-08-20T20:48:08.23" personId="{4A2703FB-5C98-4DA4-B81C-8C89C102BDDC}" id="{1F5CBD9D-8BDB-48D5-969C-7650F6CCB99A}">
    <text>Permite agrupar los riesgos identificados</text>
  </threadedComment>
  <threadedComment ref="K6" dT="2021-08-20T20:56:52.84" personId="{4A2703FB-5C98-4DA4-B81C-8C89C102BDDC}" id="{0D930A2E-644F-4A71-B90A-EAB069C2125B}">
    <text>Frecuencia en la que se realiza la actividad dada en cantidad de veces al año</text>
  </threadedComment>
  <threadedComment ref="L6" dT="2021-08-20T20:51:59.34" personId="{4A2703FB-5C98-4DA4-B81C-8C89C102BDDC}" id="{530330CE-8652-4B1B-B6BB-D8DDC94246CA}">
    <text>Número de veces que se pasa por el punto de riesgo en el periodo de 1 año</text>
  </threadedComment>
  <threadedComment ref="Q6" dT="2021-08-20T22:49:44.89" personId="{4A2703FB-5C98-4DA4-B81C-8C89C102BDDC}" id="{B200813B-2D5A-47BD-B5EB-FF6EEF328DE4}">
    <text>Cuando se presenten ambos impactos para un riesgo, tanto económico como reputacional, con diferente niveles se debe tomar el nivel más alto</text>
  </threadedComment>
  <threadedComment ref="S6" dT="2021-08-20T22:49:51.39" personId="{4A2703FB-5C98-4DA4-B81C-8C89C102BDDC}" id="{FD4A2DE0-7559-458C-8C3E-5A8AADB7BF13}">
    <text>Cuando se presenten ambos impactos para un riesgo, tanto económico como reputacional, con diferente niveles se debe tomar el nivel más alto</text>
  </threadedComment>
  <threadedComment ref="AA6" dT="2021-08-23T12:15:00.81" personId="{4A2703FB-5C98-4DA4-B81C-8C89C102BDDC}" id="{43BA5BE5-7A11-4F6D-8BDB-481E024263A0}">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ext>
  </threadedComment>
  <threadedComment ref="AC6" dT="2021-08-23T12:24:18.42" personId="{4A2703FB-5C98-4DA4-B81C-8C89C102BDDC}" id="{9CE3E0DD-4075-4363-B522-897E8269CB85}">
    <text>Automatico: Son actividades de procesamiento o validación de información que se ejecutan por un sistema y/o aplicativo de manera automática sin la intervención de personas para su realización
Manual: controles que son ejecutados por una persona, tiene implicito el error humano</text>
  </threadedComment>
  <threadedComment ref="AF6" dT="2021-08-23T12:29:14.63" personId="{4A2703FB-5C98-4DA4-B81C-8C89C102BDDC}" id="{5668217F-3939-427B-9951-ADE57A1F76CC}">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C67F7551-913E-4F25-8B5C-820D68B45F4D}">
    <text>Continua: El control se aplica siempre que se realiza la actividad que conlleva el riesgo.
Aleatoria: El control se aplica aleatoriamente a la actividad que conlleva el riesgo</text>
  </threadedComment>
  <threadedComment ref="I16" dT="2021-09-21T19:58:48.15" personId="{4A2703FB-5C98-4DA4-B81C-8C89C102BDDC}" id="{52F0DB9B-15E9-49BF-98C1-66635048595A}">
    <text>Desconocimiento del procedimiento interno de pago de incapacidades</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N1048576"/>
  <sheetViews>
    <sheetView tabSelected="1" topLeftCell="BD7" zoomScale="70" zoomScaleNormal="70" workbookViewId="0">
      <selection activeCell="BN9" sqref="BN9"/>
    </sheetView>
  </sheetViews>
  <sheetFormatPr defaultColWidth="0" defaultRowHeight="18" zeroHeight="1"/>
  <cols>
    <col min="1" max="2" width="10.7109375" style="13" customWidth="1"/>
    <col min="3" max="5" width="30.7109375" style="13" customWidth="1"/>
    <col min="6" max="8" width="19.42578125" style="13" customWidth="1"/>
    <col min="9" max="9" width="33.42578125" style="13" customWidth="1"/>
    <col min="10" max="10" width="37" style="13" customWidth="1"/>
    <col min="11" max="11" width="11.85546875" style="13" customWidth="1"/>
    <col min="12" max="12" width="15.7109375" style="13" customWidth="1"/>
    <col min="13" max="13" width="8.42578125" style="14" customWidth="1"/>
    <col min="14" max="14" width="8.7109375" style="47" hidden="1" customWidth="1"/>
    <col min="15" max="17" width="15.7109375" style="13" customWidth="1"/>
    <col min="18" max="18" width="8.5703125" style="13" hidden="1" customWidth="1"/>
    <col min="19" max="19" width="15.7109375" style="13" customWidth="1"/>
    <col min="20" max="20" width="7.140625" style="13" hidden="1" customWidth="1"/>
    <col min="21" max="21" width="8.42578125" style="47" customWidth="1"/>
    <col min="22" max="22" width="8.42578125" style="47" hidden="1" customWidth="1"/>
    <col min="23" max="23" width="19.85546875" style="43" customWidth="1"/>
    <col min="24" max="24" width="42.5703125" style="13" customWidth="1"/>
    <col min="25" max="26" width="7.140625" style="69" customWidth="1"/>
    <col min="27" max="27" width="7.140625" style="13" customWidth="1"/>
    <col min="28" max="28" width="8" style="13" customWidth="1"/>
    <col min="29" max="29" width="7.140625" style="13" customWidth="1"/>
    <col min="30" max="30" width="6.5703125" style="13" customWidth="1"/>
    <col min="31" max="31" width="9.42578125" style="29" customWidth="1"/>
    <col min="32" max="34" width="7.140625" style="13" customWidth="1"/>
    <col min="35" max="35" width="13" style="29" customWidth="1"/>
    <col min="36" max="36" width="19.7109375" style="13" customWidth="1"/>
    <col min="37" max="37" width="6.85546875" style="27" customWidth="1"/>
    <col min="38" max="38" width="7.7109375" style="13" hidden="1" customWidth="1"/>
    <col min="39" max="39" width="19.7109375" style="13" customWidth="1"/>
    <col min="40" max="40" width="9.85546875" style="13" customWidth="1"/>
    <col min="41" max="41" width="19.7109375" style="43" customWidth="1"/>
    <col min="42" max="42" width="28.28515625" style="13" customWidth="1"/>
    <col min="43" max="43" width="36.42578125" style="13" customWidth="1"/>
    <col min="44" max="44" width="19.7109375" style="13" customWidth="1"/>
    <col min="45" max="46" width="19.7109375" style="33" customWidth="1"/>
    <col min="47" max="48" width="19.7109375" style="13" customWidth="1"/>
    <col min="49" max="49" width="45" style="13" customWidth="1"/>
    <col min="50" max="51" width="15.42578125" style="13" customWidth="1"/>
    <col min="52" max="52" width="28.140625" style="13" customWidth="1"/>
    <col min="53" max="53" width="56.28515625" style="13" customWidth="1"/>
    <col min="54" max="54" width="9.5703125" style="27" customWidth="1"/>
    <col min="55" max="55" width="44.5703125" style="13" customWidth="1"/>
    <col min="56" max="57" width="15.42578125" style="13" customWidth="1"/>
    <col min="58" max="58" width="28.140625" style="13" customWidth="1"/>
    <col min="59" max="59" width="44" style="13" customWidth="1"/>
    <col min="60" max="60" width="9.5703125" style="27" customWidth="1"/>
    <col min="61" max="61" width="28.140625" style="13" customWidth="1"/>
    <col min="62" max="63" width="15.42578125" style="13" customWidth="1"/>
    <col min="64" max="64" width="28.140625" style="13" customWidth="1"/>
    <col min="65" max="65" width="35.42578125" style="13" customWidth="1"/>
    <col min="66" max="66" width="9.5703125" style="27" customWidth="1"/>
    <col min="67" max="111" width="0" style="13" hidden="1" customWidth="1"/>
    <col min="112" max="16383" width="11.42578125" style="13" customWidth="1"/>
    <col min="16384" max="16384" width="9.140625" style="13" customWidth="1"/>
  </cols>
  <sheetData>
    <row r="1" spans="1:66" ht="23.25" customHeight="1">
      <c r="A1" s="137"/>
      <c r="B1" s="138"/>
      <c r="C1" s="164" t="s">
        <v>0</v>
      </c>
      <c r="D1" s="165"/>
      <c r="E1" s="165"/>
      <c r="F1" s="165"/>
      <c r="G1" s="165"/>
      <c r="H1" s="165"/>
      <c r="I1" s="166"/>
      <c r="J1" s="143"/>
      <c r="K1" s="143"/>
      <c r="L1" s="143"/>
      <c r="M1" s="49"/>
      <c r="N1" s="50"/>
      <c r="O1" s="14"/>
      <c r="P1" s="14"/>
      <c r="Q1" s="14"/>
      <c r="R1" s="14"/>
      <c r="S1" s="14"/>
      <c r="T1" s="14"/>
      <c r="U1" s="51"/>
      <c r="V1" s="51"/>
      <c r="W1" s="52"/>
      <c r="X1" s="49"/>
      <c r="Y1" s="13"/>
      <c r="Z1" s="13"/>
      <c r="AE1" s="28"/>
      <c r="AI1" s="28"/>
      <c r="AK1" s="26"/>
      <c r="BB1" s="26"/>
      <c r="BH1" s="26"/>
      <c r="BN1" s="26"/>
    </row>
    <row r="2" spans="1:66" ht="23.25" customHeight="1">
      <c r="A2" s="139"/>
      <c r="B2" s="140"/>
      <c r="C2" s="164" t="s">
        <v>1</v>
      </c>
      <c r="D2" s="165"/>
      <c r="E2" s="165"/>
      <c r="F2" s="165"/>
      <c r="G2" s="165"/>
      <c r="H2" s="165"/>
      <c r="I2" s="166"/>
      <c r="J2" s="143"/>
      <c r="K2" s="143"/>
      <c r="L2" s="143"/>
      <c r="M2" s="49"/>
      <c r="N2" s="50"/>
      <c r="O2" s="14"/>
      <c r="P2" s="14"/>
      <c r="Q2" s="14"/>
      <c r="R2" s="14"/>
      <c r="S2" s="14"/>
      <c r="T2" s="14"/>
      <c r="U2" s="51"/>
      <c r="V2" s="51"/>
      <c r="W2" s="52"/>
      <c r="X2" s="49"/>
      <c r="Y2" s="13"/>
      <c r="Z2" s="13"/>
      <c r="AE2" s="28"/>
      <c r="AI2" s="28"/>
      <c r="AK2" s="26"/>
      <c r="BB2" s="26"/>
      <c r="BH2" s="26"/>
      <c r="BN2" s="26"/>
    </row>
    <row r="3" spans="1:66" ht="23.25" customHeight="1">
      <c r="A3" s="141"/>
      <c r="B3" s="142"/>
      <c r="C3" s="143" t="s">
        <v>2</v>
      </c>
      <c r="D3" s="143"/>
      <c r="E3" s="143"/>
      <c r="F3" s="143" t="s">
        <v>3</v>
      </c>
      <c r="G3" s="143"/>
      <c r="H3" s="143"/>
      <c r="I3" s="143"/>
      <c r="J3" s="143"/>
      <c r="K3" s="143"/>
      <c r="L3" s="143"/>
      <c r="M3" s="49"/>
      <c r="N3" s="50"/>
      <c r="O3" s="49"/>
      <c r="P3" s="49"/>
      <c r="Q3" s="49"/>
      <c r="R3" s="49"/>
      <c r="S3" s="49"/>
      <c r="T3" s="49"/>
      <c r="U3" s="50"/>
      <c r="V3" s="50"/>
      <c r="W3" s="52"/>
      <c r="X3" s="49"/>
      <c r="Y3" s="13"/>
      <c r="Z3" s="13"/>
      <c r="AE3" s="28"/>
      <c r="AI3" s="28"/>
      <c r="AK3" s="26"/>
      <c r="BB3" s="26"/>
      <c r="BH3" s="26"/>
      <c r="BN3" s="26"/>
    </row>
    <row r="4" spans="1:66" s="14" customFormat="1" ht="23.25" customHeight="1">
      <c r="A4" s="145" t="s">
        <v>4</v>
      </c>
      <c r="B4" s="146"/>
      <c r="C4" s="143" t="s">
        <v>5</v>
      </c>
      <c r="D4" s="143" t="s">
        <v>6</v>
      </c>
      <c r="E4" s="143" t="s">
        <v>7</v>
      </c>
      <c r="F4" s="167" t="s">
        <v>8</v>
      </c>
      <c r="G4" s="167"/>
      <c r="H4" s="167"/>
      <c r="I4" s="167"/>
      <c r="J4" s="167"/>
      <c r="K4" s="167"/>
      <c r="L4" s="167"/>
      <c r="M4" s="167"/>
      <c r="N4" s="167"/>
      <c r="O4" s="167"/>
      <c r="P4" s="167"/>
      <c r="Q4" s="167"/>
      <c r="R4" s="167"/>
      <c r="S4" s="167"/>
      <c r="T4" s="167"/>
      <c r="U4" s="167"/>
      <c r="V4" s="167"/>
      <c r="W4" s="167"/>
      <c r="X4" s="150" t="s">
        <v>9</v>
      </c>
      <c r="Y4" s="150"/>
      <c r="Z4" s="150"/>
      <c r="AA4" s="150"/>
      <c r="AB4" s="150"/>
      <c r="AC4" s="150"/>
      <c r="AD4" s="150"/>
      <c r="AE4" s="150"/>
      <c r="AF4" s="150"/>
      <c r="AG4" s="150"/>
      <c r="AH4" s="150"/>
      <c r="AI4" s="150"/>
      <c r="AJ4" s="150"/>
      <c r="AK4" s="150"/>
      <c r="AL4" s="150"/>
      <c r="AM4" s="150"/>
      <c r="AN4" s="150"/>
      <c r="AO4" s="150"/>
      <c r="AP4" s="150"/>
      <c r="AQ4" s="154" t="s">
        <v>10</v>
      </c>
      <c r="AR4" s="155"/>
      <c r="AS4" s="155"/>
      <c r="AT4" s="155"/>
      <c r="AU4" s="155"/>
      <c r="AV4" s="156"/>
      <c r="AW4" s="149" t="s">
        <v>11</v>
      </c>
      <c r="AX4" s="149"/>
      <c r="AY4" s="149"/>
      <c r="AZ4" s="149"/>
      <c r="BA4" s="149"/>
      <c r="BB4" s="149"/>
      <c r="BC4" s="149" t="s">
        <v>12</v>
      </c>
      <c r="BD4" s="149"/>
      <c r="BE4" s="149"/>
      <c r="BF4" s="149"/>
      <c r="BG4" s="149"/>
      <c r="BH4" s="149"/>
      <c r="BI4" s="149" t="s">
        <v>13</v>
      </c>
      <c r="BJ4" s="149"/>
      <c r="BK4" s="149"/>
      <c r="BL4" s="149"/>
      <c r="BM4" s="149"/>
      <c r="BN4" s="149"/>
    </row>
    <row r="5" spans="1:66" s="14" customFormat="1" ht="21.75" customHeight="1">
      <c r="A5" s="147"/>
      <c r="B5" s="148"/>
      <c r="C5" s="143"/>
      <c r="D5" s="143"/>
      <c r="E5" s="143"/>
      <c r="F5" s="167"/>
      <c r="G5" s="167"/>
      <c r="H5" s="167"/>
      <c r="I5" s="167"/>
      <c r="J5" s="167"/>
      <c r="K5" s="167"/>
      <c r="L5" s="167"/>
      <c r="M5" s="167"/>
      <c r="N5" s="167"/>
      <c r="O5" s="167"/>
      <c r="P5" s="167"/>
      <c r="Q5" s="167"/>
      <c r="R5" s="167"/>
      <c r="S5" s="167"/>
      <c r="T5" s="167"/>
      <c r="U5" s="167"/>
      <c r="V5" s="167"/>
      <c r="W5" s="167"/>
      <c r="X5" s="150" t="s">
        <v>14</v>
      </c>
      <c r="Y5" s="150" t="s">
        <v>15</v>
      </c>
      <c r="Z5" s="150"/>
      <c r="AA5" s="150" t="s">
        <v>16</v>
      </c>
      <c r="AB5" s="150"/>
      <c r="AC5" s="150"/>
      <c r="AD5" s="150"/>
      <c r="AE5" s="150"/>
      <c r="AF5" s="150"/>
      <c r="AG5" s="150"/>
      <c r="AH5" s="150"/>
      <c r="AI5" s="151" t="s">
        <v>17</v>
      </c>
      <c r="AJ5" s="150" t="s">
        <v>18</v>
      </c>
      <c r="AK5" s="151" t="s">
        <v>19</v>
      </c>
      <c r="AL5" s="53"/>
      <c r="AM5" s="150" t="s">
        <v>20</v>
      </c>
      <c r="AN5" s="150" t="s">
        <v>19</v>
      </c>
      <c r="AO5" s="160" t="s">
        <v>21</v>
      </c>
      <c r="AP5" s="150" t="s">
        <v>22</v>
      </c>
      <c r="AQ5" s="157"/>
      <c r="AR5" s="158"/>
      <c r="AS5" s="158"/>
      <c r="AT5" s="158"/>
      <c r="AU5" s="158"/>
      <c r="AV5" s="159"/>
      <c r="AW5" s="149"/>
      <c r="AX5" s="149"/>
      <c r="AY5" s="149"/>
      <c r="AZ5" s="149"/>
      <c r="BA5" s="149"/>
      <c r="BB5" s="149"/>
      <c r="BC5" s="149"/>
      <c r="BD5" s="149"/>
      <c r="BE5" s="149"/>
      <c r="BF5" s="149"/>
      <c r="BG5" s="149"/>
      <c r="BH5" s="149"/>
      <c r="BI5" s="149"/>
      <c r="BJ5" s="149"/>
      <c r="BK5" s="149"/>
      <c r="BL5" s="149"/>
      <c r="BM5" s="149"/>
      <c r="BN5" s="149"/>
    </row>
    <row r="6" spans="1:66" s="14" customFormat="1" ht="91.5" customHeight="1">
      <c r="A6" s="147"/>
      <c r="B6" s="148"/>
      <c r="C6" s="144"/>
      <c r="D6" s="144"/>
      <c r="E6" s="144"/>
      <c r="F6" s="54" t="s">
        <v>23</v>
      </c>
      <c r="G6" s="54" t="s">
        <v>24</v>
      </c>
      <c r="H6" s="54" t="s">
        <v>25</v>
      </c>
      <c r="I6" s="54" t="s">
        <v>26</v>
      </c>
      <c r="J6" s="54" t="s">
        <v>27</v>
      </c>
      <c r="K6" s="54" t="s">
        <v>28</v>
      </c>
      <c r="L6" s="54" t="s">
        <v>29</v>
      </c>
      <c r="M6" s="54" t="s">
        <v>19</v>
      </c>
      <c r="N6" s="55"/>
      <c r="O6" s="56" t="s">
        <v>30</v>
      </c>
      <c r="P6" s="57" t="s">
        <v>31</v>
      </c>
      <c r="Q6" s="57" t="s">
        <v>32</v>
      </c>
      <c r="R6" s="57"/>
      <c r="S6" s="57" t="s">
        <v>33</v>
      </c>
      <c r="T6" s="57"/>
      <c r="U6" s="57" t="s">
        <v>19</v>
      </c>
      <c r="V6" s="57"/>
      <c r="W6" s="58" t="s">
        <v>34</v>
      </c>
      <c r="X6" s="153"/>
      <c r="Y6" s="59" t="s">
        <v>35</v>
      </c>
      <c r="Z6" s="59" t="s">
        <v>23</v>
      </c>
      <c r="AA6" s="59" t="s">
        <v>36</v>
      </c>
      <c r="AB6" s="59"/>
      <c r="AC6" s="59" t="s">
        <v>37</v>
      </c>
      <c r="AD6" s="59"/>
      <c r="AE6" s="60" t="s">
        <v>38</v>
      </c>
      <c r="AF6" s="59" t="s">
        <v>39</v>
      </c>
      <c r="AG6" s="59" t="s">
        <v>28</v>
      </c>
      <c r="AH6" s="59" t="s">
        <v>40</v>
      </c>
      <c r="AI6" s="152"/>
      <c r="AJ6" s="153"/>
      <c r="AK6" s="152"/>
      <c r="AL6" s="61"/>
      <c r="AM6" s="153"/>
      <c r="AN6" s="153"/>
      <c r="AO6" s="161"/>
      <c r="AP6" s="153"/>
      <c r="AQ6" s="62" t="s">
        <v>41</v>
      </c>
      <c r="AR6" s="62" t="s">
        <v>42</v>
      </c>
      <c r="AS6" s="63" t="s">
        <v>43</v>
      </c>
      <c r="AT6" s="63" t="s">
        <v>44</v>
      </c>
      <c r="AU6" s="62" t="s">
        <v>45</v>
      </c>
      <c r="AV6" s="62" t="s">
        <v>46</v>
      </c>
      <c r="AW6" s="64" t="s">
        <v>47</v>
      </c>
      <c r="AX6" s="64" t="s">
        <v>48</v>
      </c>
      <c r="AY6" s="64" t="s">
        <v>49</v>
      </c>
      <c r="AZ6" s="64" t="s">
        <v>50</v>
      </c>
      <c r="BA6" s="64" t="s">
        <v>51</v>
      </c>
      <c r="BB6" s="65" t="s">
        <v>52</v>
      </c>
      <c r="BC6" s="64" t="s">
        <v>47</v>
      </c>
      <c r="BD6" s="64" t="s">
        <v>48</v>
      </c>
      <c r="BE6" s="64" t="s">
        <v>49</v>
      </c>
      <c r="BF6" s="64" t="s">
        <v>50</v>
      </c>
      <c r="BG6" s="64" t="s">
        <v>51</v>
      </c>
      <c r="BH6" s="65" t="s">
        <v>52</v>
      </c>
      <c r="BI6" s="64" t="s">
        <v>47</v>
      </c>
      <c r="BJ6" s="64" t="s">
        <v>48</v>
      </c>
      <c r="BK6" s="64" t="s">
        <v>49</v>
      </c>
      <c r="BL6" s="64" t="s">
        <v>50</v>
      </c>
      <c r="BM6" s="64" t="s">
        <v>51</v>
      </c>
      <c r="BN6" s="66" t="s">
        <v>52</v>
      </c>
    </row>
    <row r="7" spans="1:66" ht="240.75" customHeight="1">
      <c r="A7" s="114">
        <v>6</v>
      </c>
      <c r="B7" s="114" t="s">
        <v>53</v>
      </c>
      <c r="C7" s="114" t="s">
        <v>54</v>
      </c>
      <c r="D7" s="114" t="s">
        <v>55</v>
      </c>
      <c r="E7" s="116" t="s">
        <v>56</v>
      </c>
      <c r="F7" s="114" t="s">
        <v>57</v>
      </c>
      <c r="G7" s="114" t="s">
        <v>58</v>
      </c>
      <c r="H7" s="114" t="s">
        <v>59</v>
      </c>
      <c r="I7" s="114" t="s">
        <v>60</v>
      </c>
      <c r="J7" s="168" t="s">
        <v>61</v>
      </c>
      <c r="K7" s="116" t="s">
        <v>62</v>
      </c>
      <c r="L7" s="170" t="str">
        <f t="shared" ref="L7" si="0">IF(K7=0,"Defina la frecuencia",IF(K7="2 veces por año","Muy baja",IF(K7="3 a 24 veces por año","Baja",IF(K7="24 a 500 veces por año","Media",IF(K7="500 veces al año y maximo 5000veces por año","Alta","Muy alta")))))</f>
        <v>Muy baja</v>
      </c>
      <c r="M7" s="172" t="str">
        <f t="shared" ref="M7" si="1">IF(L7="Muy baja","20%",IF(L7="Baja","40%",IF(L7="Media","60%",IF(L7="Alta","80%",IF(L7="Muy alta","100%","Defina la Frecuencia")))))</f>
        <v>20%</v>
      </c>
      <c r="N7" s="42">
        <f t="shared" ref="N7" si="2">VALUE(M7)</f>
        <v>0.2</v>
      </c>
      <c r="O7" s="114" t="s">
        <v>63</v>
      </c>
      <c r="P7" s="114"/>
      <c r="Q7" s="170" t="str">
        <f t="shared" ref="Q7" si="3">IF(O7=0,0,IF(O7="Afectación menor a 10 SMLMV","Leve 20%",IF(O7="Entre 10 y 50 SMLMV","Menor 40%",IF(O7="Entre 50 y 100 SMLMV","Moderado 60%",IF(O7="Entre 100 y 500 SMLMV","Mayor 80%","Catastrofico 100%")))))</f>
        <v>Leve 20%</v>
      </c>
      <c r="R7" s="34">
        <f t="shared" ref="R7" si="4">IF(O7=0,0,IF(Q7="Leve 20%",20%,IF(Q7="Menor 40%",40%,IF(Q7="Moderado 60%",60%,IF(Q7="Mayor 80%",80%,100%)))))</f>
        <v>0.2</v>
      </c>
      <c r="S7" s="170">
        <f t="shared" ref="S7" si="5">IF(P7=0,0,IF(P7="El riesgo afecta la imagen de algún área del Instituto","Leve 20%",IF(P7="El riesgo afecta la imagen del Instituto internamente, de conocimiento general nivel interno, de junta directiva y proveedores","Menor 40%",IF(P7="El riesgo afecta la imagen del Instituto con algunos usuarios de relevancia frente al logro de los objetivos","Moderado 60%",IF(P7="El riesgo afecta la imagen del Instituto con efecto publicitario sostenido a nivel de sector administrativo, nivel departamental o municipal","Mayor 80%","Catastrofico 100%")))))</f>
        <v>0</v>
      </c>
      <c r="T7" s="67">
        <f t="shared" ref="T7" si="6">IF(S7=0,0,IF(S7="Leve 20%",20%,IF(S7="Menor 40%",40%,IF(S7="Moderado 60%",60%,IF(S7="Mayor 80%",80%,100%)))))</f>
        <v>0</v>
      </c>
      <c r="U7" s="106">
        <f t="shared" ref="U7" si="7">IF(R7&gt;T7,R7,T7)</f>
        <v>0.2</v>
      </c>
      <c r="V7" s="35">
        <f t="shared" ref="V7" si="8">VALUE(U7)</f>
        <v>0.2</v>
      </c>
      <c r="W7" s="174" t="str">
        <f>VLOOKUP(N7,Matriz!$B$3:$G$8,MATCH(V7,Matriz!$B$3:$G$3,0),FALSE)</f>
        <v>Bajo</v>
      </c>
      <c r="X7" s="34" t="s">
        <v>64</v>
      </c>
      <c r="Y7" s="67" t="str">
        <f t="shared" ref="Y7" si="9">IF(AA7="Preventivo","X",IF(AA7="Detectivo","X"," "))</f>
        <v>X</v>
      </c>
      <c r="Z7" s="67" t="str">
        <f t="shared" ref="Z7" si="10">IF(AA7="Correctivo","X"," ")</f>
        <v xml:space="preserve"> </v>
      </c>
      <c r="AA7" s="34" t="s">
        <v>65</v>
      </c>
      <c r="AB7" s="34">
        <f t="shared" ref="AB7" si="11">IF(AA7="","",IF(AA7="Preventivo",25%,IF(AA7="Detectivo",15%,10%)))</f>
        <v>0.25</v>
      </c>
      <c r="AC7" s="34" t="s">
        <v>66</v>
      </c>
      <c r="AD7" s="34">
        <f t="shared" ref="AD7" si="12">IF(AC7="Automatico",25%,15%)</f>
        <v>0.25</v>
      </c>
      <c r="AE7" s="68">
        <f t="shared" ref="AE7" si="13">AB7+AD7</f>
        <v>0.5</v>
      </c>
      <c r="AF7" s="34" t="s">
        <v>67</v>
      </c>
      <c r="AG7" s="34" t="s">
        <v>68</v>
      </c>
      <c r="AH7" s="34" t="s">
        <v>69</v>
      </c>
      <c r="AI7" s="68">
        <f>M7-(M7*AE7)</f>
        <v>0.1</v>
      </c>
      <c r="AJ7" s="170" t="str">
        <f>IF(AK7=0,"Valore el control",IF(AK7=20%,"Muy baja",IF(AK7=40%,"Baja",IF(AK7=60%,"Media",IF(AK7=80%,"Alta","Muy alta")))))</f>
        <v>Muy baja</v>
      </c>
      <c r="AK7" s="176">
        <f>IF(AI8&lt;20%,20%,IF(AI8&lt;40%,40%,IF(AI8&lt;60%,60%,IF(AI8&lt;80%,80%,100%))))</f>
        <v>0.2</v>
      </c>
      <c r="AL7" s="34">
        <f t="shared" ref="AL7" si="14">VALUE(AK7)</f>
        <v>0.2</v>
      </c>
      <c r="AM7" s="106" t="str">
        <f t="shared" ref="AM7" si="15">IF(AN7=0,0,IF(AN7=20%,"Leve 20%",IF(AN7=40%,"Menor 40%",IF(AN7=60%,"Moderado 60%",IF(AN7=80%,"Mayor 80%","Catastrofico 100%")))))</f>
        <v>Leve 20%</v>
      </c>
      <c r="AN7" s="108">
        <f t="shared" ref="AN7" si="16">U7</f>
        <v>0.2</v>
      </c>
      <c r="AO7" s="110" t="str">
        <f>VLOOKUP(AK7,Matriz!$B$3:$G$8,MATCH(AN7,Matriz!$B$3:$G$3,0),FALSE)</f>
        <v>Bajo</v>
      </c>
      <c r="AP7" s="112" t="s">
        <v>70</v>
      </c>
      <c r="AQ7" s="70" t="s">
        <v>71</v>
      </c>
      <c r="AR7" s="71" t="s">
        <v>72</v>
      </c>
      <c r="AS7" s="48">
        <v>44927</v>
      </c>
      <c r="AT7" s="48">
        <v>45291</v>
      </c>
      <c r="AU7" s="34" t="s">
        <v>73</v>
      </c>
      <c r="AV7" s="34" t="s">
        <v>74</v>
      </c>
      <c r="AW7" s="34" t="s">
        <v>75</v>
      </c>
      <c r="AX7" s="34" t="s">
        <v>76</v>
      </c>
      <c r="AY7" s="105">
        <v>1</v>
      </c>
      <c r="AZ7" s="34" t="s">
        <v>77</v>
      </c>
      <c r="BA7" s="67" t="s">
        <v>78</v>
      </c>
      <c r="BB7" s="103">
        <v>1</v>
      </c>
      <c r="BC7" s="34" t="s">
        <v>79</v>
      </c>
      <c r="BD7" s="34" t="s">
        <v>76</v>
      </c>
      <c r="BE7" s="105">
        <v>1</v>
      </c>
      <c r="BF7" s="34" t="s">
        <v>80</v>
      </c>
      <c r="BG7" s="67" t="s">
        <v>81</v>
      </c>
      <c r="BH7" s="103">
        <v>1</v>
      </c>
      <c r="BI7" s="34" t="s">
        <v>82</v>
      </c>
      <c r="BJ7" s="34" t="s">
        <v>76</v>
      </c>
      <c r="BK7" s="105">
        <v>1</v>
      </c>
      <c r="BL7" s="34" t="s">
        <v>80</v>
      </c>
      <c r="BM7" s="67" t="s">
        <v>81</v>
      </c>
      <c r="BN7" s="27">
        <v>1</v>
      </c>
    </row>
    <row r="8" spans="1:66" ht="301.5" customHeight="1">
      <c r="A8" s="115"/>
      <c r="B8" s="115"/>
      <c r="C8" s="115"/>
      <c r="D8" s="115"/>
      <c r="E8" s="117"/>
      <c r="F8" s="115"/>
      <c r="G8" s="115"/>
      <c r="H8" s="115"/>
      <c r="I8" s="115"/>
      <c r="J8" s="169"/>
      <c r="K8" s="117"/>
      <c r="L8" s="171"/>
      <c r="M8" s="173"/>
      <c r="N8" s="42">
        <f t="shared" ref="N8" si="17">VALUE(M8)</f>
        <v>0</v>
      </c>
      <c r="O8" s="115"/>
      <c r="P8" s="115"/>
      <c r="Q8" s="171"/>
      <c r="R8" s="34">
        <f t="shared" ref="R8" si="18">IF(O8=0,0,IF(Q8="Leve 20%",20%,IF(Q8="Menor 40%",40%,IF(Q8="Moderado 60%",60%,IF(Q8="Mayor 80%",80%,100%)))))</f>
        <v>0</v>
      </c>
      <c r="S8" s="171"/>
      <c r="T8" s="67">
        <f t="shared" ref="T8" si="19">IF(S8=0,0,IF(S8="Leve 20%",20%,IF(S8="Menor 40%",40%,IF(S8="Moderado 60%",60%,IF(S8="Mayor 80%",80%,100%)))))</f>
        <v>0</v>
      </c>
      <c r="U8" s="107"/>
      <c r="V8" s="35">
        <f t="shared" ref="V8" si="20">VALUE(U8)</f>
        <v>0</v>
      </c>
      <c r="W8" s="175"/>
      <c r="X8" s="34" t="s">
        <v>83</v>
      </c>
      <c r="Y8" s="67" t="str">
        <f t="shared" ref="Y8" si="21">IF(AA8="Preventivo","X",IF(AA8="Detectivo","X"," "))</f>
        <v>X</v>
      </c>
      <c r="Z8" s="67" t="str">
        <f t="shared" ref="Z8" si="22">IF(AA8="Correctivo","X"," ")</f>
        <v xml:space="preserve"> </v>
      </c>
      <c r="AA8" s="34" t="s">
        <v>65</v>
      </c>
      <c r="AB8" s="34">
        <f t="shared" ref="AB8" si="23">IF(AA8="","",IF(AA8="Preventivo",25%,IF(AA8="Detectivo",15%,10%)))</f>
        <v>0.25</v>
      </c>
      <c r="AC8" s="34" t="s">
        <v>66</v>
      </c>
      <c r="AD8" s="34">
        <f t="shared" ref="AD8" si="24">IF(AC8="Automatico",25%,15%)</f>
        <v>0.25</v>
      </c>
      <c r="AE8" s="68">
        <f t="shared" ref="AE8" si="25">AB8+AD8</f>
        <v>0.5</v>
      </c>
      <c r="AF8" s="34" t="s">
        <v>67</v>
      </c>
      <c r="AG8" s="34" t="s">
        <v>68</v>
      </c>
      <c r="AH8" s="34" t="s">
        <v>69</v>
      </c>
      <c r="AI8" s="68">
        <f>AI7-(AI7*AE8)</f>
        <v>0.05</v>
      </c>
      <c r="AJ8" s="171"/>
      <c r="AK8" s="177"/>
      <c r="AL8" s="34"/>
      <c r="AM8" s="107"/>
      <c r="AN8" s="109"/>
      <c r="AO8" s="111"/>
      <c r="AP8" s="113"/>
      <c r="AQ8" s="70" t="s">
        <v>84</v>
      </c>
      <c r="AR8" s="71" t="s">
        <v>72</v>
      </c>
      <c r="AS8" s="48" t="s">
        <v>85</v>
      </c>
      <c r="AT8" s="48">
        <v>45291</v>
      </c>
      <c r="AU8" s="34" t="s">
        <v>86</v>
      </c>
      <c r="AV8" s="34" t="s">
        <v>87</v>
      </c>
      <c r="AW8" s="34" t="s">
        <v>88</v>
      </c>
      <c r="AX8" s="34" t="s">
        <v>76</v>
      </c>
      <c r="AY8" s="105">
        <v>1</v>
      </c>
      <c r="AZ8" s="101" t="s">
        <v>77</v>
      </c>
      <c r="BA8" s="102" t="s">
        <v>89</v>
      </c>
      <c r="BB8" s="104">
        <v>1</v>
      </c>
      <c r="BC8" s="102" t="s">
        <v>90</v>
      </c>
      <c r="BD8" s="34" t="s">
        <v>76</v>
      </c>
      <c r="BE8" s="105">
        <v>1</v>
      </c>
      <c r="BF8" s="34" t="s">
        <v>80</v>
      </c>
      <c r="BG8" s="102" t="s">
        <v>91</v>
      </c>
      <c r="BH8" s="104">
        <v>1</v>
      </c>
      <c r="BI8" s="34" t="s">
        <v>92</v>
      </c>
      <c r="BJ8" s="34" t="s">
        <v>76</v>
      </c>
      <c r="BK8" s="105">
        <v>1</v>
      </c>
      <c r="BL8" s="34" t="s">
        <v>93</v>
      </c>
      <c r="BM8" s="102" t="s">
        <v>94</v>
      </c>
      <c r="BN8" s="27">
        <v>1</v>
      </c>
    </row>
    <row r="9" spans="1:66" s="83" customFormat="1" ht="47.25" customHeight="1">
      <c r="A9" s="118">
        <v>1</v>
      </c>
      <c r="B9" s="118" t="s">
        <v>95</v>
      </c>
      <c r="C9" s="118" t="s">
        <v>54</v>
      </c>
      <c r="D9" s="118" t="s">
        <v>96</v>
      </c>
      <c r="E9" s="136"/>
      <c r="F9" s="118"/>
      <c r="G9" s="118"/>
      <c r="H9" s="118"/>
      <c r="I9" s="118" t="s">
        <v>97</v>
      </c>
      <c r="J9" s="118"/>
      <c r="K9" s="118"/>
      <c r="L9" s="126" t="str">
        <f>IF(K9=0,"Defina la frecuencia",IF(K9="2 veces por año","Muy baja",IF(K9="3 a 24 veces por año","Baja",IF(K9="24 a 500 veces por año","Media",IF(K9="500 veces al año y maximo 5000veces por año","Alta","Muy alta")))))</f>
        <v>Defina la frecuencia</v>
      </c>
      <c r="M9" s="135" t="str">
        <f>IF(L9="Muy baja","20%",IF(L9="Baja","40%",IF(L9="Media","60%",IF(L9="Alta","80%",IF(L9="Muy alta","100%","Defina la Frecuencia")))))</f>
        <v>Defina la Frecuencia</v>
      </c>
      <c r="N9" s="131" t="e">
        <f>VALUE(M9)</f>
        <v>#VALUE!</v>
      </c>
      <c r="O9" s="118"/>
      <c r="P9" s="118"/>
      <c r="Q9" s="126">
        <f>IF(O9=0,0,IF(O9="Afectación menor a 10 SMLMV","Leve 20%",IF(O9="Entre 10 y 50 SMLMV","Menor 40%",IF(O9="Entre 50 y 100 SMLMV","Moderado 60%",IF(O9="Entre 100 y 500 SMLMV","Mayor 80%","Castastrofico 100%")))))</f>
        <v>0</v>
      </c>
      <c r="R9" s="74">
        <f>IF(O9=0,0,IF(Q9="Leve 20%",20%,IF(Q9="Menor 40%",40%,IF(Q9="Moderado 60%",60%,IF(Q9="Mayor 80%",80%,100%)))))</f>
        <v>0</v>
      </c>
      <c r="S9" s="126">
        <f>IF(P9=0,0,IF(P9="El riesgo afecta la imagen de algún área del Instituto","Leve 20%",IF(P9="El riesgo afecta la imagen del Instituto internamente, de conocimiento general nivel interno, de junta directiva y proveedores","Menor 40%",IF(P9="El riesgo afecta la imagen del Instituto con algunos usuarios de relevancia frente al logro de los objetivos","Moderado 60%",IF(P9="El riesgo afecta la imagen del Instituto con efecto publicitario sostenido a nivel de sector administrativo, nivel departamental o municipal","Mayor 80%","Catastrofico 100%")))))</f>
        <v>0</v>
      </c>
      <c r="T9" s="75">
        <f t="shared" ref="T9:T16" si="26">IF(S9=0,0,IF(S9="Leve 20%",20%,IF(S9="Menor 40%",40%,IF(S9="Moderado 60%",60%,IF(S9="Mayor 80%",80%,100%)))))</f>
        <v>0</v>
      </c>
      <c r="U9" s="119">
        <f>IF(R9&gt;T9,R9,T9)</f>
        <v>0</v>
      </c>
      <c r="V9" s="131">
        <f>VALUE(U9)</f>
        <v>0</v>
      </c>
      <c r="W9" s="134" t="e">
        <f>VLOOKUP(N9,Matriz!$B$3:$G$8,MATCH(V9,Matriz!$B$3:$G$3,0),FALSE)</f>
        <v>#VALUE!</v>
      </c>
      <c r="X9" s="118"/>
      <c r="Y9" s="126" t="str">
        <f>IF(AA9="Preventivo","X",IF(AA9="Detectivo","X"," "))</f>
        <v xml:space="preserve"> </v>
      </c>
      <c r="Z9" s="126" t="str">
        <f>IF(AA9="Correctivo","X"," ")</f>
        <v xml:space="preserve"> </v>
      </c>
      <c r="AA9" s="118"/>
      <c r="AB9" s="123" t="str">
        <f>IF(AA9="","",IF(AA9="Preventivo",25%,IF(AA9="Detectivo",15%,10%)))</f>
        <v/>
      </c>
      <c r="AC9" s="118"/>
      <c r="AD9" s="123">
        <f t="shared" ref="AD9" si="27">IF(AC9="Automatico",25%,15%)</f>
        <v>0.15</v>
      </c>
      <c r="AE9" s="119" t="e">
        <f>AB9+AD9</f>
        <v>#VALUE!</v>
      </c>
      <c r="AF9" s="118"/>
      <c r="AG9" s="118"/>
      <c r="AH9" s="118"/>
      <c r="AI9" s="119" t="e">
        <f>M9-(M9*AE9)</f>
        <v>#VALUE!</v>
      </c>
      <c r="AJ9" s="126" t="e">
        <f>IF(AK9=0,"Defina la frecuencia",IF(AK9=20%,"Muy baja",IF(AK9=40%,"Baja",IF(AK9=60%,"Media",IF(AK9=80%,"Alta","Muy alta")))))</f>
        <v>#VALUE!</v>
      </c>
      <c r="AK9" s="127" t="e">
        <f>IF(AI9&lt;20%,20%,IF(AI9&lt;40%,40%,IF(AI9&lt;60%,60%,IF(AI9&lt;80%,80%,100%))))</f>
        <v>#VALUE!</v>
      </c>
      <c r="AL9" s="128" t="e">
        <f>VALUE(AK9)</f>
        <v>#VALUE!</v>
      </c>
      <c r="AM9" s="119">
        <f>IF(AN9=0,0,IF(AN9=20%,"Leve 20%",IF(AN9=40%,"Menor 40%",IF(AN9=60%,"Moderado 60%",IF(AN9=80%,"Mayor 80%","Catastrofico 100%")))))</f>
        <v>0</v>
      </c>
      <c r="AN9" s="120">
        <f>U9</f>
        <v>0</v>
      </c>
      <c r="AO9" s="121" t="e">
        <f>VLOOKUP(AK9,Matriz!$B$3:$G$8,MATCH(AN9,Matriz!$B$3:$G$3,0),FALSE)</f>
        <v>#VALUE!</v>
      </c>
      <c r="AP9" s="92"/>
      <c r="AQ9" s="93"/>
      <c r="AR9" s="94"/>
      <c r="AS9" s="122"/>
      <c r="AT9" s="122"/>
      <c r="AU9" s="118"/>
      <c r="AV9" s="118"/>
      <c r="AW9" s="74"/>
      <c r="AX9" s="118"/>
      <c r="AY9" s="118"/>
      <c r="AZ9" s="74"/>
      <c r="BA9" s="74"/>
      <c r="BB9" s="80"/>
      <c r="BC9" s="74"/>
      <c r="BD9" s="118"/>
      <c r="BE9" s="118"/>
      <c r="BF9" s="74"/>
      <c r="BG9" s="74"/>
      <c r="BH9" s="80"/>
      <c r="BI9" s="74"/>
      <c r="BJ9" s="118"/>
      <c r="BK9" s="118"/>
      <c r="BL9" s="74"/>
      <c r="BM9" s="74"/>
      <c r="BN9" s="82"/>
    </row>
    <row r="10" spans="1:66" s="83" customFormat="1" ht="47.25" customHeight="1">
      <c r="A10" s="118"/>
      <c r="B10" s="118"/>
      <c r="C10" s="118"/>
      <c r="D10" s="118"/>
      <c r="E10" s="136"/>
      <c r="F10" s="118"/>
      <c r="G10" s="118"/>
      <c r="H10" s="118"/>
      <c r="I10" s="118"/>
      <c r="J10" s="118"/>
      <c r="K10" s="118"/>
      <c r="L10" s="126"/>
      <c r="M10" s="135"/>
      <c r="N10" s="132"/>
      <c r="O10" s="118"/>
      <c r="P10" s="118"/>
      <c r="Q10" s="126"/>
      <c r="R10" s="74">
        <f t="shared" ref="R10:R16" si="28">IF(O10=0,0,IF(Q10="Leve 20%",20%,IF(Q10="Menor 40%",40%,IF(Q10="Moderado 60%",60%,IF(Q10="Mayor 80%",80%,100%)))))</f>
        <v>0</v>
      </c>
      <c r="S10" s="126"/>
      <c r="T10" s="75">
        <f t="shared" si="26"/>
        <v>0</v>
      </c>
      <c r="U10" s="119"/>
      <c r="V10" s="132"/>
      <c r="W10" s="134"/>
      <c r="X10" s="118"/>
      <c r="Y10" s="126"/>
      <c r="Z10" s="126"/>
      <c r="AA10" s="118"/>
      <c r="AB10" s="124"/>
      <c r="AC10" s="118"/>
      <c r="AD10" s="124"/>
      <c r="AE10" s="119"/>
      <c r="AF10" s="118"/>
      <c r="AG10" s="118"/>
      <c r="AH10" s="118"/>
      <c r="AI10" s="119"/>
      <c r="AJ10" s="126"/>
      <c r="AK10" s="127"/>
      <c r="AL10" s="129"/>
      <c r="AM10" s="119"/>
      <c r="AN10" s="120"/>
      <c r="AO10" s="121"/>
      <c r="AP10" s="92"/>
      <c r="AQ10" s="93"/>
      <c r="AR10" s="94"/>
      <c r="AS10" s="122"/>
      <c r="AT10" s="122"/>
      <c r="AU10" s="118"/>
      <c r="AV10" s="118"/>
      <c r="AW10" s="74"/>
      <c r="AX10" s="118"/>
      <c r="AY10" s="118"/>
      <c r="AZ10" s="74"/>
      <c r="BA10" s="74"/>
      <c r="BB10" s="80"/>
      <c r="BC10" s="74"/>
      <c r="BD10" s="118"/>
      <c r="BE10" s="118"/>
      <c r="BF10" s="74"/>
      <c r="BG10" s="74"/>
      <c r="BH10" s="80"/>
      <c r="BI10" s="74"/>
      <c r="BJ10" s="118"/>
      <c r="BK10" s="118"/>
      <c r="BL10" s="74"/>
      <c r="BM10" s="74"/>
      <c r="BN10" s="82"/>
    </row>
    <row r="11" spans="1:66" s="83" customFormat="1" ht="47.25" customHeight="1">
      <c r="A11" s="118"/>
      <c r="B11" s="118"/>
      <c r="C11" s="118"/>
      <c r="D11" s="118"/>
      <c r="E11" s="136"/>
      <c r="F11" s="118"/>
      <c r="G11" s="118"/>
      <c r="H11" s="118"/>
      <c r="I11" s="118"/>
      <c r="J11" s="118"/>
      <c r="K11" s="118"/>
      <c r="L11" s="126"/>
      <c r="M11" s="135"/>
      <c r="N11" s="133"/>
      <c r="O11" s="118"/>
      <c r="P11" s="118"/>
      <c r="Q11" s="126"/>
      <c r="R11" s="74">
        <f t="shared" si="28"/>
        <v>0</v>
      </c>
      <c r="S11" s="126"/>
      <c r="T11" s="75">
        <f t="shared" si="26"/>
        <v>0</v>
      </c>
      <c r="U11" s="119"/>
      <c r="V11" s="133"/>
      <c r="W11" s="134"/>
      <c r="X11" s="118"/>
      <c r="Y11" s="126"/>
      <c r="Z11" s="126"/>
      <c r="AA11" s="118"/>
      <c r="AB11" s="125"/>
      <c r="AC11" s="118"/>
      <c r="AD11" s="125"/>
      <c r="AE11" s="119"/>
      <c r="AF11" s="118"/>
      <c r="AG11" s="118"/>
      <c r="AH11" s="118"/>
      <c r="AI11" s="119"/>
      <c r="AJ11" s="126"/>
      <c r="AK11" s="127"/>
      <c r="AL11" s="130"/>
      <c r="AM11" s="119"/>
      <c r="AN11" s="120"/>
      <c r="AO11" s="121"/>
      <c r="AP11" s="95"/>
      <c r="AQ11" s="93"/>
      <c r="AR11" s="94"/>
      <c r="AS11" s="122"/>
      <c r="AT11" s="122"/>
      <c r="AU11" s="118"/>
      <c r="AV11" s="118"/>
      <c r="AW11" s="74"/>
      <c r="AX11" s="118"/>
      <c r="AY11" s="118"/>
      <c r="AZ11" s="74"/>
      <c r="BA11" s="74"/>
      <c r="BB11" s="80"/>
      <c r="BC11" s="74"/>
      <c r="BD11" s="118"/>
      <c r="BE11" s="118"/>
      <c r="BF11" s="74"/>
      <c r="BG11" s="74"/>
      <c r="BH11" s="80"/>
      <c r="BI11" s="74"/>
      <c r="BJ11" s="118"/>
      <c r="BK11" s="118"/>
      <c r="BL11" s="74"/>
      <c r="BM11" s="74"/>
      <c r="BN11" s="82"/>
    </row>
    <row r="12" spans="1:66" s="83" customFormat="1" ht="47.25" customHeight="1">
      <c r="A12" s="74">
        <v>2</v>
      </c>
      <c r="B12" s="74" t="s">
        <v>95</v>
      </c>
      <c r="C12" s="74" t="s">
        <v>54</v>
      </c>
      <c r="D12" s="74" t="s">
        <v>96</v>
      </c>
      <c r="E12" s="74"/>
      <c r="F12" s="74"/>
      <c r="G12" s="74"/>
      <c r="H12" s="74"/>
      <c r="I12" s="74" t="s">
        <v>98</v>
      </c>
      <c r="J12" s="96"/>
      <c r="K12" s="76"/>
      <c r="L12" s="75" t="str">
        <f t="shared" ref="L12:L16" si="29">IF(K12=0,"Defina la frecuencia",IF(K12="2 veces por año","Muy baja",IF(K12="3 a 24 veces por año","Baja",IF(K12="24 a 500 veces por año","Media",IF(K12="500 veces al año y maximo 5000veces por año","Alta","Muy alta")))))</f>
        <v>Defina la frecuencia</v>
      </c>
      <c r="M12" s="89" t="str">
        <f t="shared" ref="M12:M16" si="30">IF(L12="Muy baja","20%",IF(L12="Baja","40%",IF(L12="Media","60%",IF(L12="Alta","80%",IF(L12="Muy alta","100%","Defina la Frecuencia")))))</f>
        <v>Defina la Frecuencia</v>
      </c>
      <c r="N12" s="73" t="e">
        <f>VALUE(M12)</f>
        <v>#VALUE!</v>
      </c>
      <c r="O12" s="74"/>
      <c r="P12" s="74"/>
      <c r="Q12" s="75">
        <f t="shared" ref="Q12:Q16" si="31">IF(O12=0,0,IF(O12="Afectación menor a 10 SMLMV","Leve 20%",IF(O12="Entre 10 y 50 SMLMV","Menor 40%",IF(O12="Entre 50 y 100 SMLMV","Moderado 60%",IF(O12="Entre 100 y 500 SMLMV","Mayor 80%","Catastrofico 100%")))))</f>
        <v>0</v>
      </c>
      <c r="R12" s="74">
        <f t="shared" si="28"/>
        <v>0</v>
      </c>
      <c r="S12" s="75">
        <f t="shared" ref="S12:S16" si="32">IF(P12=0,0,IF(P12="El riesgo afecta la imagen de algún área del Instituto","Leve 20%",IF(P12="El riesgo afecta la imagen del Instituto internamente, de conocimiento general nivel interno, de junta directiva y proveedores","Menor 40%",IF(P12="El riesgo afecta la imagen del Instituto con algunos usuarios de relevancia frente al logro de los objetivos","Moderado 60%",IF(P12="El riesgo afecta la imagen del Instituto con efecto publicitario sostenido a nivel de sector administrativo, nivel departamental o municipal","Mayor 80%","Catastrofico 100%")))))</f>
        <v>0</v>
      </c>
      <c r="T12" s="75">
        <f t="shared" si="26"/>
        <v>0</v>
      </c>
      <c r="U12" s="77">
        <f>IF(R12&gt;T12,R12,T12)</f>
        <v>0</v>
      </c>
      <c r="V12" s="73">
        <f>VALUE(U12)</f>
        <v>0</v>
      </c>
      <c r="W12" s="90" t="e">
        <f>VLOOKUP(N12,Matriz!$B$3:$G$8,MATCH(V12,Matriz!$B$3:$G$3,0),FALSE)</f>
        <v>#VALUE!</v>
      </c>
      <c r="X12" s="74"/>
      <c r="Y12" s="75" t="str">
        <f t="shared" ref="Y12:Y16" si="33">IF(AA12="Preventivo","X",IF(AA12="Detectivo","X"," "))</f>
        <v xml:space="preserve"> </v>
      </c>
      <c r="Z12" s="75" t="str">
        <f t="shared" ref="Z12:Z16" si="34">IF(AA12="Correctivo","X"," ")</f>
        <v xml:space="preserve"> </v>
      </c>
      <c r="AA12" s="74"/>
      <c r="AB12" s="74" t="str">
        <f>IF(AA12="","",IF(AA12="Preventivo",25%,IF(AA12="Detectivo",15%,10%)))</f>
        <v/>
      </c>
      <c r="AC12" s="74"/>
      <c r="AD12" s="74">
        <f t="shared" ref="AD12:AD16" si="35">IF(AC12="Automatico",25%,15%)</f>
        <v>0.15</v>
      </c>
      <c r="AE12" s="77" t="e">
        <f t="shared" ref="AE12:AE15" si="36">AB12+AD12</f>
        <v>#VALUE!</v>
      </c>
      <c r="AF12" s="74"/>
      <c r="AG12" s="74"/>
      <c r="AH12" s="74"/>
      <c r="AI12" s="77" t="e">
        <f>M12-(#REF!*AE12)</f>
        <v>#VALUE!</v>
      </c>
      <c r="AJ12" s="75" t="e">
        <f>IF(AK12=0,"Valore el control",IF(AK12=20%,"Muy baja",IF(AK12=40%,"Baja",IF(AK12=60%,"Media",IF(AK12=80%,"Alta","Muy alta")))))</f>
        <v>#VALUE!</v>
      </c>
      <c r="AK12" s="91" t="e">
        <f>IF(AI12&lt;20%,20%,IF(AI12&lt;40%,40%,IF(AI12&lt;60%,60%,IF(AI12&lt;80%,80%,100%))))</f>
        <v>#VALUE!</v>
      </c>
      <c r="AL12" s="74" t="e">
        <f>VALUE(AK12)</f>
        <v>#VALUE!</v>
      </c>
      <c r="AM12" s="77">
        <f>IF(AN12=0,0,IF(AN12=20%,"Leve 20%",IF(AN12=40%,"Menor 40%",IF(AN12=60%,"Moderado 60%",IF(AN12=80%,"Mayor 80%","Catastrofico 100%")))))</f>
        <v>0</v>
      </c>
      <c r="AN12" s="77">
        <f>U12</f>
        <v>0</v>
      </c>
      <c r="AO12" s="85" t="e">
        <f>VLOOKUP(AK12,Matriz!$B$3:$G$8,MATCH(AN12,Matriz!$B$3:$G$3,0),FALSE)</f>
        <v>#VALUE!</v>
      </c>
      <c r="AP12" s="84"/>
      <c r="AQ12" s="84"/>
      <c r="AR12" s="74"/>
      <c r="AS12" s="78"/>
      <c r="AT12" s="78"/>
      <c r="AU12" s="74"/>
      <c r="AV12" s="74"/>
      <c r="AW12" s="74"/>
      <c r="AX12" s="74"/>
      <c r="AY12" s="74"/>
      <c r="AZ12" s="74"/>
      <c r="BA12" s="74"/>
      <c r="BB12" s="80"/>
      <c r="BC12" s="74"/>
      <c r="BD12" s="74"/>
      <c r="BE12" s="74"/>
      <c r="BF12" s="74"/>
      <c r="BG12" s="74"/>
      <c r="BH12" s="80"/>
      <c r="BI12" s="74"/>
      <c r="BJ12" s="74"/>
      <c r="BK12" s="74"/>
      <c r="BL12" s="74"/>
      <c r="BM12" s="74"/>
      <c r="BN12" s="82"/>
    </row>
    <row r="13" spans="1:66" s="83" customFormat="1" ht="72" customHeight="1">
      <c r="A13" s="123">
        <v>3</v>
      </c>
      <c r="B13" s="123" t="s">
        <v>95</v>
      </c>
      <c r="C13" s="123" t="s">
        <v>54</v>
      </c>
      <c r="D13" s="123" t="s">
        <v>96</v>
      </c>
      <c r="E13" s="123" t="s">
        <v>99</v>
      </c>
      <c r="F13" s="123" t="s">
        <v>100</v>
      </c>
      <c r="G13" s="123" t="s">
        <v>101</v>
      </c>
      <c r="H13" s="123" t="s">
        <v>102</v>
      </c>
      <c r="I13" s="123" t="s">
        <v>103</v>
      </c>
      <c r="J13" s="180"/>
      <c r="K13" s="178"/>
      <c r="L13" s="184" t="str">
        <f t="shared" ref="L13" si="37">IF(K13=0,"Defina la frecuencia",IF(K13="2 veces por año","Muy baja",IF(K13="3 a 24 veces por año","Baja",IF(K13="24 a 500 veces por año","Media",IF(K13="500 veces al año y maximo 5000veces por año","Alta","Muy alta")))))</f>
        <v>Defina la frecuencia</v>
      </c>
      <c r="M13" s="187" t="str">
        <f t="shared" ref="M13" si="38">IF(L13="Muy baja","20%",IF(L13="Baja","40%",IF(L13="Media","60%",IF(L13="Alta","80%",IF(L13="Muy alta","100%","Defina la Frecuencia")))))</f>
        <v>Defina la Frecuencia</v>
      </c>
      <c r="N13" s="73" t="e">
        <f t="shared" ref="N13" si="39">VALUE(M13)</f>
        <v>#VALUE!</v>
      </c>
      <c r="O13" s="123"/>
      <c r="P13" s="123"/>
      <c r="Q13" s="184">
        <f t="shared" ref="Q13" si="40">IF(O13=0,0,IF(O13="Afectación menor a 10 SMLMV","Leve 20%",IF(O13="Entre 10 y 50 SMLMV","Menor 40%",IF(O13="Entre 50 y 100 SMLMV","Moderado 60%",IF(O13="Entre 100 y 500 SMLMV","Mayor 80%","Catastrofico 100%")))))</f>
        <v>0</v>
      </c>
      <c r="R13" s="74">
        <f t="shared" ref="R13" si="41">IF(O13=0,0,IF(Q13="Leve 20%",20%,IF(Q13="Menor 40%",40%,IF(Q13="Moderado 60%",60%,IF(Q13="Mayor 80%",80%,100%)))))</f>
        <v>0</v>
      </c>
      <c r="S13" s="184">
        <f t="shared" ref="S13" si="42">IF(P13=0,0,IF(P13="El riesgo afecta la imagen de algún área del Instituto","Leve 20%",IF(P13="El riesgo afecta la imagen del Instituto internamente, de conocimiento general nivel interno, de junta directiva y proveedores","Menor 40%",IF(P13="El riesgo afecta la imagen del Instituto con algunos usuarios de relevancia frente al logro de los objetivos","Moderado 60%",IF(P13="El riesgo afecta la imagen del Instituto con efecto publicitario sostenido a nivel de sector administrativo, nivel departamental o municipal","Mayor 80%","Catastrofico 100%")))))</f>
        <v>0</v>
      </c>
      <c r="T13" s="75">
        <f t="shared" ref="T13" si="43">IF(S13=0,0,IF(S13="Leve 20%",20%,IF(S13="Menor 40%",40%,IF(S13="Moderado 60%",60%,IF(S13="Mayor 80%",80%,100%)))))</f>
        <v>0</v>
      </c>
      <c r="U13" s="162">
        <f t="shared" ref="U13" si="44">IF(R13&gt;T13,R13,T13)</f>
        <v>0</v>
      </c>
      <c r="V13" s="73">
        <f t="shared" ref="V13" si="45">VALUE(U13)</f>
        <v>0</v>
      </c>
      <c r="W13" s="182" t="e">
        <f>VLOOKUP(N13,Matriz!$B$3:$G$8,MATCH(V13,Matriz!$B$3:$G$3,0),FALSE)</f>
        <v>#VALUE!</v>
      </c>
      <c r="X13" s="74"/>
      <c r="Y13" s="75" t="str">
        <f t="shared" ref="Y13" si="46">IF(AA13="Preventivo","X",IF(AA13="Detectivo","X"," "))</f>
        <v xml:space="preserve"> </v>
      </c>
      <c r="Z13" s="75" t="str">
        <f t="shared" ref="Z13" si="47">IF(AA13="Correctivo","X"," ")</f>
        <v xml:space="preserve"> </v>
      </c>
      <c r="AA13" s="74"/>
      <c r="AB13" s="74"/>
      <c r="AC13" s="76"/>
      <c r="AD13" s="74">
        <f t="shared" ref="AD13" si="48">IF(AC13="Automatico",25%,15%)</f>
        <v>0.15</v>
      </c>
      <c r="AE13" s="77">
        <f t="shared" ref="AE13" si="49">AB13+AD13</f>
        <v>0.15</v>
      </c>
      <c r="AF13" s="74"/>
      <c r="AG13" s="74"/>
      <c r="AH13" s="74"/>
      <c r="AI13" s="77" t="e">
        <f>M13-(M13*AE13)</f>
        <v>#VALUE!</v>
      </c>
      <c r="AJ13" s="184" t="e">
        <f>IF(AK13=0,"Valore el control",IF(AK13=20%,"Muy baja",IF(AK13=40%,"Baja",IF(AK13=60%,"Media",IF(AK13=80%,"Alta","Muy alta")))))</f>
        <v>#VALUE!</v>
      </c>
      <c r="AK13" s="189" t="e">
        <f>IF(AI14&lt;20%,20%,IF(AI14&lt;40%,40%,IF(AI14&lt;60%,60%,IF(AI14&lt;80%,80%,100%))))</f>
        <v>#VALUE!</v>
      </c>
      <c r="AL13" s="74" t="e">
        <f t="shared" ref="AL13" si="50">VALUE(AK13)</f>
        <v>#VALUE!</v>
      </c>
      <c r="AM13" s="162">
        <f t="shared" ref="AM13" si="51">IF(AN13=0,0,IF(AN13=20%,"Leve 20%",IF(AN13=40%,"Menor 40%",IF(AN13=60%,"Moderado 60%",IF(AN13=80%,"Mayor 80%","Catastrofico 100%")))))</f>
        <v>0</v>
      </c>
      <c r="AN13" s="162">
        <f t="shared" ref="AN13" si="52">U13</f>
        <v>0</v>
      </c>
      <c r="AO13" s="182" t="e">
        <f>VLOOKUP(AK13,Matriz!$B$3:$G$8,MATCH(AN13,Matriz!$B$3:$G$3,0),FALSE)</f>
        <v>#VALUE!</v>
      </c>
      <c r="AP13" s="123"/>
      <c r="AQ13" s="74"/>
      <c r="AR13" s="74"/>
      <c r="AS13" s="78"/>
      <c r="AT13" s="78"/>
      <c r="AU13" s="74"/>
      <c r="AV13" s="74"/>
      <c r="AW13" s="74"/>
      <c r="AX13" s="123"/>
      <c r="AY13" s="79"/>
      <c r="AZ13" s="74"/>
      <c r="BA13" s="74"/>
      <c r="BB13" s="80"/>
      <c r="BC13" s="81"/>
      <c r="BD13" s="123"/>
      <c r="BE13" s="79"/>
      <c r="BF13" s="74"/>
      <c r="BG13" s="74"/>
      <c r="BH13" s="80"/>
      <c r="BI13" s="74"/>
      <c r="BJ13" s="74"/>
      <c r="BK13" s="74"/>
      <c r="BL13" s="74"/>
      <c r="BM13" s="74"/>
      <c r="BN13" s="82"/>
    </row>
    <row r="14" spans="1:66" s="83" customFormat="1" ht="72" customHeight="1">
      <c r="A14" s="125"/>
      <c r="B14" s="125"/>
      <c r="C14" s="125"/>
      <c r="D14" s="125"/>
      <c r="E14" s="125"/>
      <c r="F14" s="125"/>
      <c r="G14" s="125"/>
      <c r="H14" s="125"/>
      <c r="I14" s="125"/>
      <c r="J14" s="181"/>
      <c r="K14" s="179"/>
      <c r="L14" s="185"/>
      <c r="M14" s="188"/>
      <c r="N14" s="73">
        <f>VALUE(M14)</f>
        <v>0</v>
      </c>
      <c r="O14" s="125"/>
      <c r="P14" s="125"/>
      <c r="Q14" s="185"/>
      <c r="R14" s="74">
        <f>IF(O14=0,0,IF(Q14="Leve 20%",20%,IF(Q14="Menor 40%",40%,IF(Q14="Moderado 60%",60%,IF(Q14="Mayor 80%",80%,100%)))))</f>
        <v>0</v>
      </c>
      <c r="S14" s="185"/>
      <c r="T14" s="75">
        <f>IF(S14=0,0,IF(S14="Leve 20%",20%,IF(S14="Menor 40%",40%,IF(S14="Moderado 60%",60%,IF(S14="Mayor 80%",80%,100%)))))</f>
        <v>0</v>
      </c>
      <c r="U14" s="163"/>
      <c r="V14" s="73">
        <f>VALUE(U14)</f>
        <v>0</v>
      </c>
      <c r="W14" s="186"/>
      <c r="X14" s="74"/>
      <c r="Y14" s="75" t="str">
        <f>IF(AA14="Preventivo","X",IF(AA14="Detectivo","X"," "))</f>
        <v xml:space="preserve"> </v>
      </c>
      <c r="Z14" s="75" t="str">
        <f>IF(AA14="Correctivo","X"," ")</f>
        <v xml:space="preserve"> </v>
      </c>
      <c r="AA14" s="74"/>
      <c r="AB14" s="74"/>
      <c r="AC14" s="76"/>
      <c r="AD14" s="74">
        <f>IF(AC14="Automatico",25%,15%)</f>
        <v>0.15</v>
      </c>
      <c r="AE14" s="77">
        <f>AB14+AD14</f>
        <v>0.15</v>
      </c>
      <c r="AF14" s="74"/>
      <c r="AG14" s="74"/>
      <c r="AH14" s="74"/>
      <c r="AI14" s="77" t="e">
        <f>AI13-(AI13*AE14)</f>
        <v>#VALUE!</v>
      </c>
      <c r="AJ14" s="185"/>
      <c r="AK14" s="190"/>
      <c r="AL14" s="74">
        <f>VALUE(AK14)</f>
        <v>0</v>
      </c>
      <c r="AM14" s="163"/>
      <c r="AN14" s="163"/>
      <c r="AO14" s="183"/>
      <c r="AP14" s="124"/>
      <c r="AQ14" s="72"/>
      <c r="AR14" s="74"/>
      <c r="AS14" s="78"/>
      <c r="AT14" s="78"/>
      <c r="AU14" s="74"/>
      <c r="AV14" s="74"/>
      <c r="AW14" s="86"/>
      <c r="AX14" s="125"/>
      <c r="AY14" s="74"/>
      <c r="AZ14" s="74"/>
      <c r="BA14" s="74"/>
      <c r="BB14" s="80"/>
      <c r="BC14" s="87"/>
      <c r="BD14" s="125"/>
      <c r="BE14" s="74"/>
      <c r="BF14" s="74"/>
      <c r="BG14" s="74"/>
      <c r="BH14" s="80"/>
      <c r="BI14" s="74"/>
      <c r="BJ14" s="74"/>
      <c r="BK14" s="74"/>
      <c r="BL14" s="74"/>
      <c r="BM14" s="74"/>
      <c r="BN14" s="82"/>
    </row>
    <row r="15" spans="1:66" s="83" customFormat="1" ht="72" customHeight="1">
      <c r="A15" s="74">
        <v>4</v>
      </c>
      <c r="B15" s="74" t="s">
        <v>95</v>
      </c>
      <c r="C15" s="74" t="s">
        <v>54</v>
      </c>
      <c r="D15" s="74" t="s">
        <v>96</v>
      </c>
      <c r="E15" s="97" t="s">
        <v>99</v>
      </c>
      <c r="F15" s="74" t="s">
        <v>104</v>
      </c>
      <c r="G15" s="74" t="s">
        <v>105</v>
      </c>
      <c r="H15" s="74" t="s">
        <v>106</v>
      </c>
      <c r="I15" s="74" t="s">
        <v>107</v>
      </c>
      <c r="J15" s="98"/>
      <c r="K15" s="76"/>
      <c r="L15" s="75" t="str">
        <f t="shared" si="29"/>
        <v>Defina la frecuencia</v>
      </c>
      <c r="M15" s="89" t="str">
        <f t="shared" si="30"/>
        <v>Defina la Frecuencia</v>
      </c>
      <c r="N15" s="73" t="e">
        <f t="shared" ref="N15:N16" si="53">VALUE(M15)</f>
        <v>#VALUE!</v>
      </c>
      <c r="O15" s="74"/>
      <c r="P15" s="74"/>
      <c r="Q15" s="75">
        <f t="shared" si="31"/>
        <v>0</v>
      </c>
      <c r="R15" s="74">
        <f t="shared" si="28"/>
        <v>0</v>
      </c>
      <c r="S15" s="75">
        <f t="shared" si="32"/>
        <v>0</v>
      </c>
      <c r="T15" s="75">
        <f t="shared" si="26"/>
        <v>0</v>
      </c>
      <c r="U15" s="77">
        <f t="shared" ref="U15:U16" si="54">IF(R15&gt;T15,R15,T15)</f>
        <v>0</v>
      </c>
      <c r="V15" s="73">
        <f t="shared" ref="V15:V16" si="55">VALUE(U15)</f>
        <v>0</v>
      </c>
      <c r="W15" s="90" t="e">
        <f>VLOOKUP(N15,Matriz!$B$3:$G$8,MATCH(V15,Matriz!$B$3:$G$3,0),FALSE)</f>
        <v>#VALUE!</v>
      </c>
      <c r="X15" s="74"/>
      <c r="Y15" s="75" t="str">
        <f t="shared" si="33"/>
        <v xml:space="preserve"> </v>
      </c>
      <c r="Z15" s="75" t="str">
        <f t="shared" si="34"/>
        <v xml:space="preserve"> </v>
      </c>
      <c r="AA15" s="74"/>
      <c r="AB15" s="74"/>
      <c r="AC15" s="74"/>
      <c r="AD15" s="74">
        <f t="shared" si="35"/>
        <v>0.15</v>
      </c>
      <c r="AE15" s="77">
        <f t="shared" si="36"/>
        <v>0.15</v>
      </c>
      <c r="AF15" s="74"/>
      <c r="AG15" s="74"/>
      <c r="AH15" s="74"/>
      <c r="AI15" s="77" t="e">
        <f>M15-(#REF!*AE15)</f>
        <v>#VALUE!</v>
      </c>
      <c r="AJ15" s="75" t="e">
        <f t="shared" ref="AJ15:AJ16" si="56">IF(AK15=0,"Valore el control",IF(AK15=20%,"Muy baja",IF(AK15=40%,"Baja",IF(AK15=60%,"Media",IF(AK15=80%,"Alta","Muy alta")))))</f>
        <v>#VALUE!</v>
      </c>
      <c r="AK15" s="91" t="e">
        <f t="shared" ref="AK15:AK16" si="57">IF(AI15&lt;20%,20%,IF(AI15&lt;40%,40%,IF(AI15&lt;60%,60%,IF(AI15&lt;80%,80%,100%))))</f>
        <v>#VALUE!</v>
      </c>
      <c r="AL15" s="74" t="e">
        <f t="shared" ref="AL15:AL16" si="58">VALUE(AK15)</f>
        <v>#VALUE!</v>
      </c>
      <c r="AM15" s="77">
        <f t="shared" ref="AM15:AM16" si="59">IF(AN15=0,0,IF(AN15=20%,"Leve 20%",IF(AN15=40%,"Menor 40%",IF(AN15=60%,"Moderado 60%",IF(AN15=80%,"Mayor 80%","Catastrofico 100%")))))</f>
        <v>0</v>
      </c>
      <c r="AN15" s="77">
        <f t="shared" ref="AN15:AN16" si="60">U15</f>
        <v>0</v>
      </c>
      <c r="AO15" s="90" t="e">
        <f>VLOOKUP(AK15,Matriz!$B$3:$G$8,MATCH(AN15,Matriz!$B$3:$G$3,0),FALSE)</f>
        <v>#VALUE!</v>
      </c>
      <c r="AP15" s="74"/>
      <c r="AQ15" s="74"/>
      <c r="AR15" s="74"/>
      <c r="AS15" s="78"/>
      <c r="AT15" s="78"/>
      <c r="AU15" s="74"/>
      <c r="AV15" s="74"/>
      <c r="AW15" s="74"/>
      <c r="AX15" s="74"/>
      <c r="AY15" s="74"/>
      <c r="AZ15" s="74"/>
      <c r="BA15" s="74"/>
      <c r="BB15" s="80"/>
      <c r="BC15" s="74"/>
      <c r="BD15" s="74"/>
      <c r="BE15" s="74"/>
      <c r="BF15" s="74"/>
      <c r="BG15" s="74"/>
      <c r="BH15" s="80"/>
      <c r="BI15" s="74"/>
      <c r="BJ15" s="74"/>
      <c r="BK15" s="74"/>
      <c r="BL15" s="74"/>
      <c r="BM15" s="74"/>
      <c r="BN15" s="82"/>
    </row>
    <row r="16" spans="1:66" s="83" customFormat="1" ht="72" customHeight="1">
      <c r="A16" s="74">
        <v>5</v>
      </c>
      <c r="B16" s="74" t="s">
        <v>95</v>
      </c>
      <c r="C16" s="74" t="s">
        <v>54</v>
      </c>
      <c r="D16" s="74" t="s">
        <v>96</v>
      </c>
      <c r="E16" s="99" t="s">
        <v>99</v>
      </c>
      <c r="F16" s="74" t="s">
        <v>108</v>
      </c>
      <c r="G16" s="74" t="s">
        <v>109</v>
      </c>
      <c r="H16" s="74" t="s">
        <v>110</v>
      </c>
      <c r="I16" s="74" t="s">
        <v>111</v>
      </c>
      <c r="J16" s="98"/>
      <c r="K16" s="76"/>
      <c r="L16" s="75" t="str">
        <f t="shared" si="29"/>
        <v>Defina la frecuencia</v>
      </c>
      <c r="M16" s="89" t="str">
        <f t="shared" si="30"/>
        <v>Defina la Frecuencia</v>
      </c>
      <c r="N16" s="73" t="e">
        <f t="shared" si="53"/>
        <v>#VALUE!</v>
      </c>
      <c r="O16" s="74"/>
      <c r="P16" s="74"/>
      <c r="Q16" s="75">
        <f t="shared" si="31"/>
        <v>0</v>
      </c>
      <c r="R16" s="74">
        <f t="shared" si="28"/>
        <v>0</v>
      </c>
      <c r="S16" s="75">
        <f t="shared" si="32"/>
        <v>0</v>
      </c>
      <c r="T16" s="75">
        <f t="shared" si="26"/>
        <v>0</v>
      </c>
      <c r="U16" s="77">
        <f t="shared" si="54"/>
        <v>0</v>
      </c>
      <c r="V16" s="73">
        <f t="shared" si="55"/>
        <v>0</v>
      </c>
      <c r="W16" s="90" t="e">
        <f>VLOOKUP(N16,Matriz!$B$3:$G$8,MATCH(V16,Matriz!$B$3:$G$3,0),FALSE)</f>
        <v>#VALUE!</v>
      </c>
      <c r="X16" s="74"/>
      <c r="Y16" s="75" t="str">
        <f t="shared" si="33"/>
        <v xml:space="preserve"> </v>
      </c>
      <c r="Z16" s="75" t="str">
        <f t="shared" si="34"/>
        <v xml:space="preserve"> </v>
      </c>
      <c r="AA16" s="74"/>
      <c r="AB16" s="74"/>
      <c r="AC16" s="74"/>
      <c r="AD16" s="74">
        <f t="shared" si="35"/>
        <v>0.15</v>
      </c>
      <c r="AE16" s="77">
        <f>AB16+AD16</f>
        <v>0.15</v>
      </c>
      <c r="AF16" s="74"/>
      <c r="AG16" s="74"/>
      <c r="AH16" s="74"/>
      <c r="AI16" s="77" t="e">
        <f>M16-(M16*AE16)</f>
        <v>#VALUE!</v>
      </c>
      <c r="AJ16" s="75" t="e">
        <f t="shared" si="56"/>
        <v>#VALUE!</v>
      </c>
      <c r="AK16" s="91" t="e">
        <f t="shared" si="57"/>
        <v>#VALUE!</v>
      </c>
      <c r="AL16" s="74" t="e">
        <f t="shared" si="58"/>
        <v>#VALUE!</v>
      </c>
      <c r="AM16" s="77">
        <f t="shared" si="59"/>
        <v>0</v>
      </c>
      <c r="AN16" s="77">
        <f t="shared" si="60"/>
        <v>0</v>
      </c>
      <c r="AO16" s="90" t="e">
        <f>VLOOKUP(AK16,Matriz!$B$3:$G$8,MATCH(AN16,Matriz!$B$3:$G$3,0),FALSE)</f>
        <v>#VALUE!</v>
      </c>
      <c r="AP16" s="74"/>
      <c r="AQ16" s="74"/>
      <c r="AR16" s="74"/>
      <c r="AS16" s="78"/>
      <c r="AT16" s="78"/>
      <c r="AU16" s="74"/>
      <c r="AV16" s="74"/>
      <c r="AW16" s="74"/>
      <c r="AX16" s="74"/>
      <c r="AY16" s="74"/>
      <c r="AZ16" s="74"/>
      <c r="BA16" s="74"/>
      <c r="BB16" s="80"/>
      <c r="BC16" s="74"/>
      <c r="BD16" s="74"/>
      <c r="BE16" s="74"/>
      <c r="BF16" s="74"/>
      <c r="BG16" s="74"/>
      <c r="BH16" s="80"/>
      <c r="BI16" s="74"/>
      <c r="BJ16" s="74"/>
      <c r="BK16" s="74"/>
      <c r="BL16" s="74"/>
      <c r="BM16" s="74"/>
      <c r="BN16" s="82"/>
    </row>
    <row r="17" ht="142.5" customHeight="1"/>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127">
    <mergeCell ref="B13:B14"/>
    <mergeCell ref="A13:A14"/>
    <mergeCell ref="O13:O14"/>
    <mergeCell ref="P13:P14"/>
    <mergeCell ref="AX13:AX14"/>
    <mergeCell ref="G13:G14"/>
    <mergeCell ref="F13:F14"/>
    <mergeCell ref="E13:E14"/>
    <mergeCell ref="D13:D14"/>
    <mergeCell ref="C13:C14"/>
    <mergeCell ref="AP13:AP14"/>
    <mergeCell ref="K13:K14"/>
    <mergeCell ref="J13:J14"/>
    <mergeCell ref="I13:I14"/>
    <mergeCell ref="H13:H14"/>
    <mergeCell ref="AO13:AO14"/>
    <mergeCell ref="L13:L14"/>
    <mergeCell ref="Q13:Q14"/>
    <mergeCell ref="S13:S14"/>
    <mergeCell ref="U13:U14"/>
    <mergeCell ref="W13:W14"/>
    <mergeCell ref="M13:M14"/>
    <mergeCell ref="AJ13:AJ14"/>
    <mergeCell ref="AK13:AK14"/>
    <mergeCell ref="AM13:AM14"/>
    <mergeCell ref="AN13:AN14"/>
    <mergeCell ref="J1:L3"/>
    <mergeCell ref="C1:I1"/>
    <mergeCell ref="C2:I2"/>
    <mergeCell ref="C3:E3"/>
    <mergeCell ref="F3:I3"/>
    <mergeCell ref="BC4:BH5"/>
    <mergeCell ref="X5:X6"/>
    <mergeCell ref="F4:W5"/>
    <mergeCell ref="D4:D6"/>
    <mergeCell ref="BD13:BD14"/>
    <mergeCell ref="J7:J8"/>
    <mergeCell ref="K7:K8"/>
    <mergeCell ref="L7:L8"/>
    <mergeCell ref="M7:M8"/>
    <mergeCell ref="O7:O8"/>
    <mergeCell ref="P7:P8"/>
    <mergeCell ref="Q7:Q8"/>
    <mergeCell ref="S7:S8"/>
    <mergeCell ref="U7:U8"/>
    <mergeCell ref="W7:W8"/>
    <mergeCell ref="AJ7:AJ8"/>
    <mergeCell ref="AK7:AK8"/>
    <mergeCell ref="A1:B3"/>
    <mergeCell ref="C4:C6"/>
    <mergeCell ref="A4:B6"/>
    <mergeCell ref="E4:E6"/>
    <mergeCell ref="BI4:BN5"/>
    <mergeCell ref="AA5:AH5"/>
    <mergeCell ref="AI5:AI6"/>
    <mergeCell ref="AJ5:AJ6"/>
    <mergeCell ref="AK5:AK6"/>
    <mergeCell ref="AM5:AM6"/>
    <mergeCell ref="AQ4:AV5"/>
    <mergeCell ref="AW4:BB5"/>
    <mergeCell ref="AN5:AN6"/>
    <mergeCell ref="AO5:AO6"/>
    <mergeCell ref="AP5:AP6"/>
    <mergeCell ref="X4:AP4"/>
    <mergeCell ref="Y5:Z5"/>
    <mergeCell ref="A9:A11"/>
    <mergeCell ref="B9:B11"/>
    <mergeCell ref="C9:C11"/>
    <mergeCell ref="D9:D11"/>
    <mergeCell ref="E9:E11"/>
    <mergeCell ref="F9:F11"/>
    <mergeCell ref="G9:G11"/>
    <mergeCell ref="H9:H11"/>
    <mergeCell ref="I9:I11"/>
    <mergeCell ref="J9:J11"/>
    <mergeCell ref="K9:K11"/>
    <mergeCell ref="L9:L11"/>
    <mergeCell ref="M9:M11"/>
    <mergeCell ref="N9:N11"/>
    <mergeCell ref="O9:O11"/>
    <mergeCell ref="P9:P11"/>
    <mergeCell ref="Q9:Q11"/>
    <mergeCell ref="S9:S11"/>
    <mergeCell ref="U9:U11"/>
    <mergeCell ref="V9:V11"/>
    <mergeCell ref="W9:W11"/>
    <mergeCell ref="X9:X11"/>
    <mergeCell ref="Y9:Y11"/>
    <mergeCell ref="Z9:Z11"/>
    <mergeCell ref="AA9:AA11"/>
    <mergeCell ref="AB9:AB11"/>
    <mergeCell ref="AC9:AC11"/>
    <mergeCell ref="AD9:AD11"/>
    <mergeCell ref="AE9:AE11"/>
    <mergeCell ref="AF9:AF11"/>
    <mergeCell ref="AG9:AG11"/>
    <mergeCell ref="AH9:AH11"/>
    <mergeCell ref="AI9:AI11"/>
    <mergeCell ref="AJ9:AJ11"/>
    <mergeCell ref="AK9:AK11"/>
    <mergeCell ref="AL9:AL11"/>
    <mergeCell ref="BD9:BD11"/>
    <mergeCell ref="BE9:BE11"/>
    <mergeCell ref="BJ9:BJ11"/>
    <mergeCell ref="BK9:BK11"/>
    <mergeCell ref="AM9:AM11"/>
    <mergeCell ref="AN9:AN11"/>
    <mergeCell ref="AO9:AO11"/>
    <mergeCell ref="AS9:AS11"/>
    <mergeCell ref="AT9:AT11"/>
    <mergeCell ref="AU9:AU11"/>
    <mergeCell ref="AV9:AV11"/>
    <mergeCell ref="AX9:AX11"/>
    <mergeCell ref="AY9:AY11"/>
    <mergeCell ref="AM7:AM8"/>
    <mergeCell ref="AN7:AN8"/>
    <mergeCell ref="AO7:AO8"/>
    <mergeCell ref="AP7:AP8"/>
    <mergeCell ref="A7:A8"/>
    <mergeCell ref="B7:B8"/>
    <mergeCell ref="C7:C8"/>
    <mergeCell ref="D7:D8"/>
    <mergeCell ref="E7:E8"/>
    <mergeCell ref="F7:F8"/>
    <mergeCell ref="G7:G8"/>
    <mergeCell ref="H7:H8"/>
    <mergeCell ref="I7:I8"/>
  </mergeCells>
  <conditionalFormatting sqref="N14 L12:N13">
    <cfRule type="expression" dxfId="149" priority="235">
      <formula>IF($L12="Muy alta",TRUE,FALSE)</formula>
    </cfRule>
    <cfRule type="expression" dxfId="148" priority="236">
      <formula>IF($L12="Alta",TRUE,FALSE)</formula>
    </cfRule>
    <cfRule type="expression" dxfId="147" priority="237">
      <formula>IF($L12="Media",TRUE,FALSE)</formula>
    </cfRule>
    <cfRule type="expression" dxfId="146" priority="239">
      <formula>IF($L12="Baja",TRUE,FALSE)</formula>
    </cfRule>
    <cfRule type="expression" dxfId="145" priority="240">
      <formula>IF($L12="Muy Baja",TRUE,FALSE)</formula>
    </cfRule>
  </conditionalFormatting>
  <conditionalFormatting sqref="V14 U12:V13 AM12:AN13">
    <cfRule type="expression" dxfId="144" priority="225">
      <formula>IF($U12=100%,TRUE,FALSE)</formula>
    </cfRule>
    <cfRule type="expression" dxfId="143" priority="226">
      <formula>IF($U12=80%,TRUE,FALSE)</formula>
    </cfRule>
    <cfRule type="expression" dxfId="142" priority="227">
      <formula>IF($U12=60%,TRUE,FALSE)</formula>
    </cfRule>
    <cfRule type="expression" dxfId="141" priority="228">
      <formula>IF($U12=40%,TRUE,FALSE)</formula>
    </cfRule>
    <cfRule type="expression" dxfId="140" priority="229">
      <formula>IF($U12=20%,TRUE,FALSE)</formula>
    </cfRule>
  </conditionalFormatting>
  <conditionalFormatting sqref="Q12:Q13 Q7">
    <cfRule type="expression" dxfId="139" priority="209">
      <formula>IF($Q7="Catastrofico 100%",TRUE,FALSE)</formula>
    </cfRule>
    <cfRule type="expression" dxfId="138" priority="210">
      <formula>IF($Q7="Mayor 80%",TRUE,FALSE)</formula>
    </cfRule>
    <cfRule type="expression" dxfId="137" priority="211">
      <formula>IF($Q7="Moderado 60%",TRUE,FALSE)</formula>
    </cfRule>
    <cfRule type="expression" dxfId="136" priority="212">
      <formula>IF($Q7="Menor 40%",TRUE,FALSE)</formula>
    </cfRule>
    <cfRule type="expression" dxfId="135" priority="213">
      <formula>IF($Q7="Leve 20%",TRUE,FALSE)</formula>
    </cfRule>
  </conditionalFormatting>
  <conditionalFormatting sqref="S12:S13 S7">
    <cfRule type="expression" dxfId="134" priority="204">
      <formula>IF($S7="Catastrofico 100%",TRUE,FALSE)</formula>
    </cfRule>
    <cfRule type="expression" dxfId="133" priority="205">
      <formula>IF($S7="Mayor 80%",TRUE,FALSE)</formula>
    </cfRule>
    <cfRule type="expression" dxfId="132" priority="206">
      <formula>IF($S7="Moderado 60%",TRUE,FALSE)</formula>
    </cfRule>
    <cfRule type="expression" dxfId="131" priority="207">
      <formula>IF($S7="Menor 40%",TRUE,FALSE)</formula>
    </cfRule>
    <cfRule type="expression" dxfId="130" priority="208">
      <formula>IF($S7="Leve 20%",TRUE,FALSE)</formula>
    </cfRule>
  </conditionalFormatting>
  <conditionalFormatting sqref="W12:W13 AO12:AO13 AO7 W7">
    <cfRule type="expression" dxfId="129" priority="195">
      <formula>IF($W7="Extremo",TRUE,FALSE)</formula>
    </cfRule>
    <cfRule type="expression" dxfId="128" priority="196">
      <formula>IF($W7="Alto",TRUE,FALSE)</formula>
    </cfRule>
    <cfRule type="expression" dxfId="127" priority="197">
      <formula>IF($W7="Moderado",TRUE,FALSE)</formula>
    </cfRule>
    <cfRule type="expression" dxfId="126" priority="198">
      <formula>IF($W7="Bajo",TRUE,FALSE)</formula>
    </cfRule>
  </conditionalFormatting>
  <conditionalFormatting sqref="AJ12:AK13">
    <cfRule type="expression" dxfId="125" priority="190">
      <formula>IF($AJ12="Muy alta",TRUE,FALSE)</formula>
    </cfRule>
    <cfRule type="expression" dxfId="124" priority="191">
      <formula>IF($AJ12="Alta",TRUE,FALSE)</formula>
    </cfRule>
    <cfRule type="expression" dxfId="123" priority="192">
      <formula>IF($AJ12="Media",TRUE,FALSE)</formula>
    </cfRule>
    <cfRule type="expression" dxfId="122" priority="193">
      <formula>IF($AJ12="Baja",TRUE,FALSE)</formula>
    </cfRule>
    <cfRule type="expression" dxfId="121" priority="194">
      <formula>IF($AJ12="Muy baja",TRUE,FALSE)</formula>
    </cfRule>
  </conditionalFormatting>
  <conditionalFormatting sqref="L9:N9 L10:M11">
    <cfRule type="expression" dxfId="120" priority="142">
      <formula>IF($L9="Muy alta",TRUE,FALSE)</formula>
    </cfRule>
    <cfRule type="expression" dxfId="119" priority="143">
      <formula>IF($L9="Alta",TRUE,FALSE)</formula>
    </cfRule>
    <cfRule type="expression" dxfId="118" priority="144">
      <formula>IF($L9="Media",TRUE,FALSE)</formula>
    </cfRule>
    <cfRule type="expression" dxfId="117" priority="145">
      <formula>IF($L9="Baja",TRUE,FALSE)</formula>
    </cfRule>
    <cfRule type="expression" dxfId="116" priority="146">
      <formula>IF($L9="Muy Baja",TRUE,FALSE)</formula>
    </cfRule>
  </conditionalFormatting>
  <conditionalFormatting sqref="U9:V9 U10:U11 AM9:AN11">
    <cfRule type="expression" dxfId="115" priority="137">
      <formula>IF($U9=100%,TRUE,FALSE)</formula>
    </cfRule>
    <cfRule type="expression" dxfId="114" priority="138">
      <formula>IF($U9=80%,TRUE,FALSE)</formula>
    </cfRule>
    <cfRule type="expression" dxfId="113" priority="139">
      <formula>IF($U9=60%,TRUE,FALSE)</formula>
    </cfRule>
    <cfRule type="expression" dxfId="112" priority="140">
      <formula>IF($U9=40%,TRUE,FALSE)</formula>
    </cfRule>
    <cfRule type="expression" dxfId="111" priority="141">
      <formula>IF($U9=20%,TRUE,FALSE)</formula>
    </cfRule>
  </conditionalFormatting>
  <conditionalFormatting sqref="Q9:Q11">
    <cfRule type="expression" dxfId="110" priority="132">
      <formula>IF($Q9="Catastrofico 100%",TRUE,FALSE)</formula>
    </cfRule>
    <cfRule type="expression" dxfId="109" priority="133">
      <formula>IF($Q9="Mayor 80%",TRUE,FALSE)</formula>
    </cfRule>
    <cfRule type="expression" dxfId="108" priority="134">
      <formula>IF($Q9="Moderado 60%",TRUE,FALSE)</formula>
    </cfRule>
    <cfRule type="expression" dxfId="107" priority="135">
      <formula>IF($Q9="Menor 40%",TRUE,FALSE)</formula>
    </cfRule>
    <cfRule type="expression" dxfId="106" priority="136">
      <formula>IF($Q9="Leve 20%",TRUE,FALSE)</formula>
    </cfRule>
  </conditionalFormatting>
  <conditionalFormatting sqref="S9:S11">
    <cfRule type="expression" dxfId="105" priority="127">
      <formula>IF($S9="Catastrofico 100%",TRUE,FALSE)</formula>
    </cfRule>
    <cfRule type="expression" dxfId="104" priority="128">
      <formula>IF($S9="Mayor 80%",TRUE,FALSE)</formula>
    </cfRule>
    <cfRule type="expression" dxfId="103" priority="129">
      <formula>IF($S9="Moderado 60%",TRUE,FALSE)</formula>
    </cfRule>
    <cfRule type="expression" dxfId="102" priority="130">
      <formula>IF($S9="Menor 40%",TRUE,FALSE)</formula>
    </cfRule>
    <cfRule type="expression" dxfId="101" priority="131">
      <formula>IF($S9="Leve 20%",TRUE,FALSE)</formula>
    </cfRule>
  </conditionalFormatting>
  <conditionalFormatting sqref="W9:W11 AO9:AO11">
    <cfRule type="expression" dxfId="100" priority="123">
      <formula>IF($W9="Extremo",TRUE,FALSE)</formula>
    </cfRule>
    <cfRule type="expression" dxfId="99" priority="124">
      <formula>IF($W9="Alto",TRUE,FALSE)</formula>
    </cfRule>
    <cfRule type="expression" dxfId="98" priority="125">
      <formula>IF($W9="Moderado",TRUE,FALSE)</formula>
    </cfRule>
    <cfRule type="expression" dxfId="97" priority="126">
      <formula>IF($W9="Bajo",TRUE,FALSE)</formula>
    </cfRule>
  </conditionalFormatting>
  <conditionalFormatting sqref="AJ9:AK11">
    <cfRule type="expression" dxfId="96" priority="118">
      <formula>IF($AJ9="Muy alta",TRUE,FALSE)</formula>
    </cfRule>
    <cfRule type="expression" dxfId="95" priority="119">
      <formula>IF($AJ9="Alta",TRUE,FALSE)</formula>
    </cfRule>
    <cfRule type="expression" dxfId="94" priority="120">
      <formula>IF($AJ9="Media",TRUE,FALSE)</formula>
    </cfRule>
    <cfRule type="expression" dxfId="93" priority="121">
      <formula>IF($AJ9="Baja",TRUE,FALSE)</formula>
    </cfRule>
    <cfRule type="expression" dxfId="92" priority="122">
      <formula>IF($AJ9="Muy baja",TRUE,FALSE)</formula>
    </cfRule>
  </conditionalFormatting>
  <conditionalFormatting sqref="L15:N15">
    <cfRule type="expression" dxfId="91" priority="84">
      <formula>IF($L15="Muy alta",TRUE,FALSE)</formula>
    </cfRule>
    <cfRule type="expression" dxfId="90" priority="85">
      <formula>IF($L15="Alta",TRUE,FALSE)</formula>
    </cfRule>
    <cfRule type="expression" dxfId="89" priority="86">
      <formula>IF($L15="Media",TRUE,FALSE)</formula>
    </cfRule>
    <cfRule type="expression" dxfId="88" priority="87">
      <formula>IF($L15="Baja",TRUE,FALSE)</formula>
    </cfRule>
    <cfRule type="expression" dxfId="87" priority="88">
      <formula>IF($L15="Muy Baja",TRUE,FALSE)</formula>
    </cfRule>
  </conditionalFormatting>
  <conditionalFormatting sqref="AM15:AN15 U15:V15">
    <cfRule type="expression" dxfId="86" priority="79">
      <formula>IF($U15=100%,TRUE,FALSE)</formula>
    </cfRule>
    <cfRule type="expression" dxfId="85" priority="80">
      <formula>IF($U15=80%,TRUE,FALSE)</formula>
    </cfRule>
    <cfRule type="expression" dxfId="84" priority="81">
      <formula>IF($U15=60%,TRUE,FALSE)</formula>
    </cfRule>
    <cfRule type="expression" dxfId="83" priority="82">
      <formula>IF($U15=40%,TRUE,FALSE)</formula>
    </cfRule>
    <cfRule type="expression" dxfId="82" priority="83">
      <formula>IF($U15=20%,TRUE,FALSE)</formula>
    </cfRule>
  </conditionalFormatting>
  <conditionalFormatting sqref="Q15">
    <cfRule type="expression" dxfId="81" priority="74">
      <formula>IF($Q15="Catastrofico 100%",TRUE,FALSE)</formula>
    </cfRule>
    <cfRule type="expression" dxfId="80" priority="75">
      <formula>IF($Q15="Mayor 80%",TRUE,FALSE)</formula>
    </cfRule>
    <cfRule type="expression" dxfId="79" priority="76">
      <formula>IF($Q15="Moderado 60%",TRUE,FALSE)</formula>
    </cfRule>
    <cfRule type="expression" dxfId="78" priority="77">
      <formula>IF($Q15="Menor 40%",TRUE,FALSE)</formula>
    </cfRule>
    <cfRule type="expression" dxfId="77" priority="78">
      <formula>IF($Q15="Leve 20%",TRUE,FALSE)</formula>
    </cfRule>
  </conditionalFormatting>
  <conditionalFormatting sqref="S15">
    <cfRule type="expression" dxfId="76" priority="69">
      <formula>IF($S15="Catastrofico 100%",TRUE,FALSE)</formula>
    </cfRule>
    <cfRule type="expression" dxfId="75" priority="70">
      <formula>IF($S15="Mayor 80%",TRUE,FALSE)</formula>
    </cfRule>
    <cfRule type="expression" dxfId="74" priority="71">
      <formula>IF($S15="Moderado 60%",TRUE,FALSE)</formula>
    </cfRule>
    <cfRule type="expression" dxfId="73" priority="72">
      <formula>IF($S15="Menor 40%",TRUE,FALSE)</formula>
    </cfRule>
    <cfRule type="expression" dxfId="72" priority="73">
      <formula>IF($S15="Leve 20%",TRUE,FALSE)</formula>
    </cfRule>
  </conditionalFormatting>
  <conditionalFormatting sqref="AO15 W15">
    <cfRule type="expression" dxfId="71" priority="65">
      <formula>IF($W15="Extremo",TRUE,FALSE)</formula>
    </cfRule>
    <cfRule type="expression" dxfId="70" priority="66">
      <formula>IF($W15="Alto",TRUE,FALSE)</formula>
    </cfRule>
    <cfRule type="expression" dxfId="69" priority="67">
      <formula>IF($W15="Moderado",TRUE,FALSE)</formula>
    </cfRule>
    <cfRule type="expression" dxfId="68" priority="68">
      <formula>IF($W15="Bajo",TRUE,FALSE)</formula>
    </cfRule>
  </conditionalFormatting>
  <conditionalFormatting sqref="AJ15:AK15">
    <cfRule type="expression" dxfId="67" priority="60">
      <formula>IF($AJ15="Muy alta",TRUE,FALSE)</formula>
    </cfRule>
    <cfRule type="expression" dxfId="66" priority="61">
      <formula>IF($AJ15="Alta",TRUE,FALSE)</formula>
    </cfRule>
    <cfRule type="expression" dxfId="65" priority="62">
      <formula>IF($AJ15="Media",TRUE,FALSE)</formula>
    </cfRule>
    <cfRule type="expression" dxfId="64" priority="63">
      <formula>IF($AJ15="Baja",TRUE,FALSE)</formula>
    </cfRule>
    <cfRule type="expression" dxfId="63" priority="64">
      <formula>IF($AJ15="Muy baja",TRUE,FALSE)</formula>
    </cfRule>
  </conditionalFormatting>
  <conditionalFormatting sqref="L16:N16">
    <cfRule type="expression" dxfId="62" priority="55">
      <formula>IF($L16="Muy alta",TRUE,FALSE)</formula>
    </cfRule>
    <cfRule type="expression" dxfId="61" priority="56">
      <formula>IF($L16="Alta",TRUE,FALSE)</formula>
    </cfRule>
    <cfRule type="expression" dxfId="60" priority="57">
      <formula>IF($L16="Media",TRUE,FALSE)</formula>
    </cfRule>
    <cfRule type="expression" dxfId="59" priority="58">
      <formula>IF($L16="Baja",TRUE,FALSE)</formula>
    </cfRule>
    <cfRule type="expression" dxfId="58" priority="59">
      <formula>IF($L16="Muy Baja",TRUE,FALSE)</formula>
    </cfRule>
  </conditionalFormatting>
  <conditionalFormatting sqref="AM16:AN16 U16:V16">
    <cfRule type="expression" dxfId="57" priority="50">
      <formula>IF($U16=100%,TRUE,FALSE)</formula>
    </cfRule>
    <cfRule type="expression" dxfId="56" priority="51">
      <formula>IF($U16=80%,TRUE,FALSE)</formula>
    </cfRule>
    <cfRule type="expression" dxfId="55" priority="52">
      <formula>IF($U16=60%,TRUE,FALSE)</formula>
    </cfRule>
    <cfRule type="expression" dxfId="54" priority="53">
      <formula>IF($U16=40%,TRUE,FALSE)</formula>
    </cfRule>
    <cfRule type="expression" dxfId="53" priority="54">
      <formula>IF($U16=20%,TRUE,FALSE)</formula>
    </cfRule>
  </conditionalFormatting>
  <conditionalFormatting sqref="Q16">
    <cfRule type="expression" dxfId="52" priority="45">
      <formula>IF($Q16="Catastrofico 100%",TRUE,FALSE)</formula>
    </cfRule>
    <cfRule type="expression" dxfId="51" priority="46">
      <formula>IF($Q16="Mayor 80%",TRUE,FALSE)</formula>
    </cfRule>
    <cfRule type="expression" dxfId="50" priority="47">
      <formula>IF($Q16="Moderado 60%",TRUE,FALSE)</formula>
    </cfRule>
    <cfRule type="expression" dxfId="49" priority="48">
      <formula>IF($Q16="Menor 40%",TRUE,FALSE)</formula>
    </cfRule>
    <cfRule type="expression" dxfId="48" priority="49">
      <formula>IF($Q16="Leve 20%",TRUE,FALSE)</formula>
    </cfRule>
  </conditionalFormatting>
  <conditionalFormatting sqref="S16">
    <cfRule type="expression" dxfId="47" priority="40">
      <formula>IF($S16="Catastrofico 100%",TRUE,FALSE)</formula>
    </cfRule>
    <cfRule type="expression" dxfId="46" priority="41">
      <formula>IF($S16="Mayor 80%",TRUE,FALSE)</formula>
    </cfRule>
    <cfRule type="expression" dxfId="45" priority="42">
      <formula>IF($S16="Moderado 60%",TRUE,FALSE)</formula>
    </cfRule>
    <cfRule type="expression" dxfId="44" priority="43">
      <formula>IF($S16="Menor 40%",TRUE,FALSE)</formula>
    </cfRule>
    <cfRule type="expression" dxfId="43" priority="44">
      <formula>IF($S16="Leve 20%",TRUE,FALSE)</formula>
    </cfRule>
  </conditionalFormatting>
  <conditionalFormatting sqref="AO16 W16">
    <cfRule type="expression" dxfId="42" priority="36">
      <formula>IF($W16="Extremo",TRUE,FALSE)</formula>
    </cfRule>
    <cfRule type="expression" dxfId="41" priority="37">
      <formula>IF($W16="Alto",TRUE,FALSE)</formula>
    </cfRule>
    <cfRule type="expression" dxfId="40" priority="38">
      <formula>IF($W16="Moderado",TRUE,FALSE)</formula>
    </cfRule>
    <cfRule type="expression" dxfId="39" priority="39">
      <formula>IF($W16="Bajo",TRUE,FALSE)</formula>
    </cfRule>
  </conditionalFormatting>
  <conditionalFormatting sqref="AJ16:AK16">
    <cfRule type="expression" dxfId="38" priority="31">
      <formula>IF($AJ16="Muy alta",TRUE,FALSE)</formula>
    </cfRule>
    <cfRule type="expression" dxfId="37" priority="32">
      <formula>IF($AJ16="Alta",TRUE,FALSE)</formula>
    </cfRule>
    <cfRule type="expression" dxfId="36" priority="33">
      <formula>IF($AJ16="Media",TRUE,FALSE)</formula>
    </cfRule>
    <cfRule type="expression" dxfId="35" priority="34">
      <formula>IF($AJ16="Baja",TRUE,FALSE)</formula>
    </cfRule>
    <cfRule type="expression" dxfId="34" priority="35">
      <formula>IF($AJ16="Muy baja",TRUE,FALSE)</formula>
    </cfRule>
  </conditionalFormatting>
  <conditionalFormatting sqref="N8">
    <cfRule type="expression" dxfId="33" priority="26">
      <formula>IF($L8="Muy alta",TRUE,FALSE)</formula>
    </cfRule>
    <cfRule type="expression" dxfId="32" priority="27">
      <formula>IF($L8="Alta",TRUE,FALSE)</formula>
    </cfRule>
    <cfRule type="expression" dxfId="31" priority="28">
      <formula>IF($L8="Media",TRUE,FALSE)</formula>
    </cfRule>
    <cfRule type="expression" dxfId="30" priority="29">
      <formula>IF($L8="Baja",TRUE,FALSE)</formula>
    </cfRule>
    <cfRule type="expression" dxfId="29" priority="30">
      <formula>IF($L8="Muy Baja",TRUE,FALSE)</formula>
    </cfRule>
  </conditionalFormatting>
  <conditionalFormatting sqref="V8">
    <cfRule type="expression" dxfId="28" priority="21">
      <formula>IF($U8=100%,TRUE,FALSE)</formula>
    </cfRule>
    <cfRule type="expression" dxfId="27" priority="22">
      <formula>IF($U8=80%,TRUE,FALSE)</formula>
    </cfRule>
    <cfRule type="expression" dxfId="26" priority="23">
      <formula>IF($U8=60%,TRUE,FALSE)</formula>
    </cfRule>
    <cfRule type="expression" dxfId="25" priority="24">
      <formula>IF($U8=40%,TRUE,FALSE)</formula>
    </cfRule>
    <cfRule type="expression" dxfId="24" priority="25">
      <formula>IF($U8=20%,TRUE,FALSE)</formula>
    </cfRule>
  </conditionalFormatting>
  <conditionalFormatting sqref="L7:N7">
    <cfRule type="expression" dxfId="23" priority="11">
      <formula>IF($L7="Muy alta",TRUE,FALSE)</formula>
    </cfRule>
    <cfRule type="expression" dxfId="22" priority="12">
      <formula>IF($L7="Alta",TRUE,FALSE)</formula>
    </cfRule>
    <cfRule type="expression" dxfId="21" priority="13">
      <formula>IF($L7="Media",TRUE,FALSE)</formula>
    </cfRule>
    <cfRule type="expression" dxfId="20" priority="14">
      <formula>IF($L7="Baja",TRUE,FALSE)</formula>
    </cfRule>
    <cfRule type="expression" dxfId="19" priority="15">
      <formula>IF($L7="Muy Baja",TRUE,FALSE)</formula>
    </cfRule>
  </conditionalFormatting>
  <conditionalFormatting sqref="AM7:AN7 U7:V7">
    <cfRule type="expression" dxfId="18" priority="6">
      <formula>IF($U7=100%,TRUE,FALSE)</formula>
    </cfRule>
    <cfRule type="expression" dxfId="17" priority="7">
      <formula>IF($U7=80%,TRUE,FALSE)</formula>
    </cfRule>
    <cfRule type="expression" dxfId="16" priority="8">
      <formula>IF($U7=60%,TRUE,FALSE)</formula>
    </cfRule>
    <cfRule type="expression" dxfId="15" priority="9">
      <formula>IF($U7=40%,TRUE,FALSE)</formula>
    </cfRule>
    <cfRule type="expression" dxfId="14" priority="10">
      <formula>IF($U7=20%,TRUE,FALSE)</formula>
    </cfRule>
  </conditionalFormatting>
  <conditionalFormatting sqref="AJ7:AK7">
    <cfRule type="expression" dxfId="13" priority="1">
      <formula>IF($AJ7="Muy alta",TRUE,FALSE)</formula>
    </cfRule>
    <cfRule type="expression" dxfId="12" priority="2">
      <formula>IF($AJ7="Alta",TRUE,FALSE)</formula>
    </cfRule>
    <cfRule type="expression" dxfId="11" priority="3">
      <formula>IF($AJ7="Media",TRUE,FALSE)</formula>
    </cfRule>
    <cfRule type="expression" dxfId="10" priority="4">
      <formula>IF($AJ7="Baja",TRUE,FALSE)</formula>
    </cfRule>
    <cfRule type="expression" dxfId="9" priority="5">
      <formula>IF($AJ7="Muy baja",TRUE,FALSE)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4">
        <x14:dataValidation type="list" allowBlank="1" showInputMessage="1" showErrorMessage="1" xr:uid="{8671B5D5-7759-4FB7-9DAA-68C4D8B81CAB}">
          <x14:formula1>
            <xm:f>Listas!$C$2:$C$6</xm:f>
          </x14:formula1>
          <xm:sqref>K12:K16 K7 K9</xm:sqref>
        </x14:dataValidation>
        <x14:dataValidation type="list" allowBlank="1" showInputMessage="1" showErrorMessage="1" xr:uid="{161664FB-FB43-46A2-ACA3-A1D959DBE1E8}">
          <x14:formula1>
            <xm:f>Listas!$E$3:$E$7</xm:f>
          </x14:formula1>
          <xm:sqref>O12:O16 O7 O9</xm:sqref>
        </x14:dataValidation>
        <x14:dataValidation type="list" allowBlank="1" showInputMessage="1" showErrorMessage="1" xr:uid="{CE63960E-9783-4930-BB1A-C82EC5B2BDFA}">
          <x14:formula1>
            <xm:f>Listas!$F$3:$F$7</xm:f>
          </x14:formula1>
          <xm:sqref>P12:P16 P7 P9</xm:sqref>
        </x14:dataValidation>
        <x14:dataValidation type="list" allowBlank="1" showInputMessage="1" showErrorMessage="1" xr:uid="{F4C3936E-7187-4E9B-9409-5FEAD27D909E}">
          <x14:formula1>
            <xm:f>Listas!$H$2:$H$4</xm:f>
          </x14:formula1>
          <xm:sqref>AA12:AA16 AA7:AA9</xm:sqref>
        </x14:dataValidation>
        <x14:dataValidation type="list" allowBlank="1" showInputMessage="1" showErrorMessage="1" xr:uid="{BC795DE6-5D32-4AE9-9E87-F5BDD0C633CF}">
          <x14:formula1>
            <xm:f>Listas!$I$2:$I$3</xm:f>
          </x14:formula1>
          <xm:sqref>AC12:AD16 AC7:AD9</xm:sqref>
        </x14:dataValidation>
        <x14:dataValidation type="list" allowBlank="1" showInputMessage="1" showErrorMessage="1" xr:uid="{2F1CA850-B5CC-4D9E-887D-25F63C0DF97B}">
          <x14:formula1>
            <xm:f>Listas!$J$2:$J$3</xm:f>
          </x14:formula1>
          <xm:sqref>AF12:AF16 AF7:AF9</xm:sqref>
        </x14:dataValidation>
        <x14:dataValidation type="list" allowBlank="1" showInputMessage="1" showErrorMessage="1" xr:uid="{B34E9BD0-E261-482D-BFD0-A58D3E1817FF}">
          <x14:formula1>
            <xm:f>Listas!$K$2:$K$3</xm:f>
          </x14:formula1>
          <xm:sqref>AG12:AG16 AG7:AG9</xm:sqref>
        </x14:dataValidation>
        <x14:dataValidation type="list" allowBlank="1" showInputMessage="1" showErrorMessage="1" xr:uid="{46975C80-A6DF-4BD4-BD1D-DB8F650B5A7F}">
          <x14:formula1>
            <xm:f>Listas!$L$2:$L$3</xm:f>
          </x14:formula1>
          <xm:sqref>AH12:AH16 AH7:AH9</xm:sqref>
        </x14:dataValidation>
        <x14:dataValidation type="list" allowBlank="1" showInputMessage="1" showErrorMessage="1" xr:uid="{46D6E266-95CA-41BA-99FE-E9CCB3C9174A}">
          <x14:formula1>
            <xm:f>Listas!$P$2:$P$4</xm:f>
          </x14:formula1>
          <xm:sqref>AU12:AU16 AU7:AU9</xm:sqref>
        </x14:dataValidation>
        <x14:dataValidation type="list" allowBlank="1" showInputMessage="1" showErrorMessage="1" xr:uid="{008DCCA4-6B15-4E9E-BF0B-024B6C2A85D2}">
          <x14:formula1>
            <xm:f>Listas!$A$2:$A$10</xm:f>
          </x14:formula1>
          <xm:sqref>J12:J16 J7 J9</xm:sqref>
        </x14:dataValidation>
        <x14:dataValidation type="list" allowBlank="1" showInputMessage="1" showErrorMessage="1" xr:uid="{1651180C-A264-4DBE-8DDC-1E33069FADA3}">
          <x14:formula1>
            <xm:f>Listas!$R$2:$R$3</xm:f>
          </x14:formula1>
          <xm:sqref>B12:B16 B7 B9</xm:sqref>
        </x14:dataValidation>
        <x14:dataValidation type="list" allowBlank="1" showInputMessage="1" showErrorMessage="1" xr:uid="{C02F0F0B-BE94-4170-B066-729F35051F44}">
          <x14:formula1>
            <xm:f>Listas!$T$2:$T$3</xm:f>
          </x14:formula1>
          <xm:sqref>AX12:AX16 BD12:BD16 BJ12:BJ16 BJ7:BJ9 BD7:BD9 AX7:AX9</xm:sqref>
        </x14:dataValidation>
        <x14:dataValidation type="list" allowBlank="1" showInputMessage="1" showErrorMessage="1" xr:uid="{2C27F230-6833-4B66-91EB-0AC5B9E00340}">
          <x14:formula1>
            <xm:f>Listas!$N$2:$N$4</xm:f>
          </x14:formula1>
          <xm:sqref>AP12:AP16 AP7 AP9</xm:sqref>
        </x14:dataValidation>
        <x14:dataValidation type="list" allowBlank="1" showInputMessage="1" showErrorMessage="1" xr:uid="{2EE27779-9E22-4EA6-BDB0-D2ABFD490152}">
          <x14:formula1>
            <xm:f>Listas!$V$2:$V$4</xm:f>
          </x14:formula1>
          <xm:sqref>F7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8B90-83EF-463B-AEBD-76689DA0F472}">
  <dimension ref="A1:W40"/>
  <sheetViews>
    <sheetView workbookViewId="0">
      <selection activeCell="N3" sqref="N3"/>
    </sheetView>
  </sheetViews>
  <sheetFormatPr defaultColWidth="11.42578125" defaultRowHeight="15"/>
  <cols>
    <col min="1" max="1" width="68.7109375" style="11" customWidth="1"/>
    <col min="2" max="2" width="1.5703125" customWidth="1"/>
    <col min="3" max="3" width="27.5703125" customWidth="1"/>
    <col min="4" max="4" width="1.42578125" customWidth="1"/>
    <col min="5" max="6" width="28.140625" customWidth="1"/>
    <col min="7" max="7" width="1.42578125" customWidth="1"/>
    <col min="13" max="13" width="1" customWidth="1"/>
    <col min="14" max="14" width="34.28515625" customWidth="1"/>
    <col min="15" max="15" width="1.5703125" customWidth="1"/>
    <col min="17" max="17" width="2.28515625" customWidth="1"/>
    <col min="19" max="19" width="2" customWidth="1"/>
    <col min="22" max="22" width="25.7109375" customWidth="1"/>
    <col min="23" max="23" width="8.7109375" customWidth="1"/>
    <col min="24" max="24" width="15.5703125" customWidth="1"/>
  </cols>
  <sheetData>
    <row r="1" spans="1:23" ht="45" customHeight="1">
      <c r="A1" s="16" t="s">
        <v>27</v>
      </c>
      <c r="C1" s="16" t="s">
        <v>112</v>
      </c>
      <c r="E1" s="191" t="s">
        <v>113</v>
      </c>
      <c r="F1" s="191"/>
      <c r="H1" s="192" t="s">
        <v>16</v>
      </c>
      <c r="I1" s="192"/>
      <c r="J1" s="192"/>
      <c r="K1" s="192"/>
      <c r="L1" s="192"/>
      <c r="N1" s="15" t="s">
        <v>22</v>
      </c>
      <c r="P1" s="17" t="s">
        <v>45</v>
      </c>
      <c r="R1" s="17" t="s">
        <v>114</v>
      </c>
      <c r="T1" s="18" t="s">
        <v>48</v>
      </c>
      <c r="V1" s="18" t="s">
        <v>115</v>
      </c>
    </row>
    <row r="2" spans="1:23" ht="49.5" customHeight="1">
      <c r="A2" s="19" t="s">
        <v>116</v>
      </c>
      <c r="C2" s="21" t="s">
        <v>62</v>
      </c>
      <c r="E2" s="24" t="s">
        <v>117</v>
      </c>
      <c r="F2" s="24" t="s">
        <v>31</v>
      </c>
      <c r="H2" s="32" t="s">
        <v>65</v>
      </c>
      <c r="I2" s="32" t="s">
        <v>66</v>
      </c>
      <c r="J2" s="32" t="s">
        <v>67</v>
      </c>
      <c r="K2" s="32" t="s">
        <v>68</v>
      </c>
      <c r="L2" s="32" t="s">
        <v>69</v>
      </c>
      <c r="N2" s="31" t="s">
        <v>118</v>
      </c>
      <c r="P2" s="44" t="s">
        <v>86</v>
      </c>
      <c r="R2" s="32" t="s">
        <v>53</v>
      </c>
      <c r="T2" s="34" t="s">
        <v>76</v>
      </c>
      <c r="V2" s="88" t="s">
        <v>57</v>
      </c>
    </row>
    <row r="3" spans="1:23" ht="49.5" customHeight="1">
      <c r="A3" s="19" t="s">
        <v>119</v>
      </c>
      <c r="C3" s="21" t="s">
        <v>120</v>
      </c>
      <c r="E3" s="25" t="s">
        <v>63</v>
      </c>
      <c r="F3" s="25" t="s">
        <v>121</v>
      </c>
      <c r="H3" s="32" t="s">
        <v>122</v>
      </c>
      <c r="I3" s="32" t="s">
        <v>123</v>
      </c>
      <c r="J3" s="32" t="s">
        <v>124</v>
      </c>
      <c r="K3" s="32" t="s">
        <v>125</v>
      </c>
      <c r="L3" s="32" t="s">
        <v>126</v>
      </c>
      <c r="N3" s="100" t="s">
        <v>127</v>
      </c>
      <c r="P3" s="45" t="s">
        <v>73</v>
      </c>
      <c r="R3" s="32" t="s">
        <v>95</v>
      </c>
      <c r="T3" s="34" t="s">
        <v>128</v>
      </c>
      <c r="V3" s="88" t="s">
        <v>129</v>
      </c>
    </row>
    <row r="4" spans="1:23" ht="96" customHeight="1">
      <c r="A4" s="19" t="s">
        <v>130</v>
      </c>
      <c r="C4" s="21" t="s">
        <v>131</v>
      </c>
      <c r="E4" s="25" t="s">
        <v>132</v>
      </c>
      <c r="F4" s="25" t="s">
        <v>133</v>
      </c>
      <c r="H4" s="32" t="s">
        <v>134</v>
      </c>
      <c r="I4" s="11"/>
      <c r="J4" s="11"/>
      <c r="K4" s="11"/>
      <c r="L4" s="11"/>
      <c r="N4" s="31" t="s">
        <v>135</v>
      </c>
      <c r="P4" s="44" t="s">
        <v>136</v>
      </c>
      <c r="V4" s="88" t="s">
        <v>137</v>
      </c>
    </row>
    <row r="5" spans="1:23" ht="49.5" customHeight="1">
      <c r="A5" s="19" t="s">
        <v>138</v>
      </c>
      <c r="C5" s="21" t="s">
        <v>139</v>
      </c>
      <c r="E5" s="25" t="s">
        <v>140</v>
      </c>
      <c r="F5" s="25" t="s">
        <v>141</v>
      </c>
    </row>
    <row r="6" spans="1:23" ht="49.5" customHeight="1">
      <c r="A6" s="19" t="s">
        <v>142</v>
      </c>
      <c r="C6" s="22" t="s">
        <v>143</v>
      </c>
      <c r="E6" s="25" t="s">
        <v>144</v>
      </c>
      <c r="F6" s="25" t="s">
        <v>145</v>
      </c>
      <c r="N6" s="30"/>
    </row>
    <row r="7" spans="1:23" ht="49.5" customHeight="1">
      <c r="A7" s="19" t="s">
        <v>146</v>
      </c>
      <c r="E7" s="25" t="s">
        <v>147</v>
      </c>
      <c r="F7" s="25" t="s">
        <v>148</v>
      </c>
    </row>
    <row r="8" spans="1:23" ht="49.5" customHeight="1">
      <c r="A8" s="19" t="s">
        <v>149</v>
      </c>
      <c r="C8" s="16" t="s">
        <v>150</v>
      </c>
      <c r="E8" s="23"/>
      <c r="F8" s="23"/>
    </row>
    <row r="9" spans="1:23" ht="51.75" customHeight="1">
      <c r="A9" s="19" t="s">
        <v>151</v>
      </c>
      <c r="C9" s="32" t="s">
        <v>152</v>
      </c>
    </row>
    <row r="10" spans="1:23" ht="55.5" customHeight="1">
      <c r="A10" s="19" t="s">
        <v>153</v>
      </c>
      <c r="C10" s="32" t="s">
        <v>154</v>
      </c>
      <c r="E10" s="23"/>
      <c r="F10" s="23"/>
    </row>
    <row r="11" spans="1:23" ht="40.5" customHeight="1">
      <c r="A11" s="19" t="s">
        <v>155</v>
      </c>
      <c r="C11" s="32" t="s">
        <v>156</v>
      </c>
    </row>
    <row r="12" spans="1:23" ht="40.5" customHeight="1">
      <c r="C12" s="32" t="s">
        <v>157</v>
      </c>
    </row>
    <row r="13" spans="1:23" ht="40.5" customHeight="1">
      <c r="C13" s="32" t="s">
        <v>158</v>
      </c>
    </row>
    <row r="14" spans="1:23" ht="40.5" customHeight="1"/>
    <row r="15" spans="1:23" ht="40.5" customHeight="1">
      <c r="V15" s="36"/>
    </row>
    <row r="16" spans="1:23">
      <c r="V16" s="37"/>
      <c r="W16" s="37"/>
    </row>
    <row r="17" spans="22:23">
      <c r="V17" s="37"/>
      <c r="W17" s="37"/>
    </row>
    <row r="18" spans="22:23">
      <c r="V18" s="37"/>
      <c r="W18" s="37"/>
    </row>
    <row r="19" spans="22:23">
      <c r="V19" s="37"/>
      <c r="W19" s="37"/>
    </row>
    <row r="20" spans="22:23">
      <c r="V20" s="37"/>
      <c r="W20" s="37"/>
    </row>
    <row r="21" spans="22:23">
      <c r="V21" s="37"/>
      <c r="W21" s="37"/>
    </row>
    <row r="22" spans="22:23">
      <c r="V22" s="37"/>
      <c r="W22" s="37"/>
    </row>
    <row r="23" spans="22:23">
      <c r="V23" s="37"/>
      <c r="W23" s="37"/>
    </row>
    <row r="24" spans="22:23">
      <c r="V24" s="37"/>
      <c r="W24" s="37"/>
    </row>
    <row r="25" spans="22:23">
      <c r="V25" s="37"/>
      <c r="W25" s="37"/>
    </row>
    <row r="26" spans="22:23">
      <c r="V26" s="37"/>
      <c r="W26" s="37"/>
    </row>
    <row r="27" spans="22:23">
      <c r="V27" s="37"/>
      <c r="W27" s="37"/>
    </row>
    <row r="28" spans="22:23">
      <c r="V28" s="37"/>
      <c r="W28" s="37"/>
    </row>
    <row r="29" spans="22:23">
      <c r="V29" s="37"/>
      <c r="W29" s="37"/>
    </row>
    <row r="30" spans="22:23">
      <c r="V30" s="37"/>
      <c r="W30" s="37"/>
    </row>
    <row r="31" spans="22:23">
      <c r="V31" s="37"/>
      <c r="W31" s="37"/>
    </row>
    <row r="32" spans="22:23">
      <c r="V32" s="37"/>
      <c r="W32" s="37"/>
    </row>
    <row r="33" spans="22:23">
      <c r="V33" s="37"/>
      <c r="W33" s="37"/>
    </row>
    <row r="34" spans="22:23">
      <c r="V34" s="37"/>
      <c r="W34" s="37"/>
    </row>
    <row r="35" spans="22:23">
      <c r="V35" s="37"/>
      <c r="W35" s="37"/>
    </row>
    <row r="36" spans="22:23">
      <c r="V36" s="37"/>
      <c r="W36" s="37"/>
    </row>
    <row r="37" spans="22:23">
      <c r="V37" s="37"/>
      <c r="W37" s="37"/>
    </row>
    <row r="38" spans="22:23">
      <c r="V38" s="37"/>
      <c r="W38" s="37"/>
    </row>
    <row r="39" spans="22:23">
      <c r="V39" s="37"/>
      <c r="W39" s="37"/>
    </row>
    <row r="40" spans="22:23">
      <c r="V40" s="37"/>
      <c r="W40" s="37"/>
    </row>
  </sheetData>
  <mergeCells count="2">
    <mergeCell ref="E1:F1"/>
    <mergeCell ref="H1:L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B677E-BDFE-4435-ACA7-0A84503A736A}">
  <dimension ref="A1:AA28"/>
  <sheetViews>
    <sheetView topLeftCell="A19" workbookViewId="0">
      <selection activeCell="D35" sqref="D35"/>
    </sheetView>
  </sheetViews>
  <sheetFormatPr defaultColWidth="11.42578125" defaultRowHeight="15"/>
  <cols>
    <col min="2" max="4" width="5.42578125" style="3" customWidth="1"/>
    <col min="5" max="19" width="5.42578125" customWidth="1"/>
    <col min="20" max="20" width="65.5703125" customWidth="1"/>
    <col min="21" max="27" width="5.42578125" customWidth="1"/>
    <col min="28" max="30" width="5.7109375" customWidth="1"/>
  </cols>
  <sheetData>
    <row r="1" spans="1:27" s="38" customFormat="1" ht="48.75" customHeight="1">
      <c r="B1" s="193" t="s">
        <v>159</v>
      </c>
      <c r="C1" s="193"/>
      <c r="D1" s="193"/>
      <c r="E1" s="193"/>
      <c r="F1" s="193"/>
      <c r="G1" s="193"/>
      <c r="H1" s="193"/>
      <c r="I1" s="193"/>
      <c r="J1" s="193"/>
      <c r="K1" s="193"/>
    </row>
    <row r="2" spans="1:27">
      <c r="C2" s="41" t="s">
        <v>23</v>
      </c>
      <c r="D2" s="39"/>
    </row>
    <row r="3" spans="1:27">
      <c r="C3" s="40">
        <v>0.2</v>
      </c>
      <c r="D3" s="40">
        <v>0.4</v>
      </c>
      <c r="E3" s="40">
        <v>0.6</v>
      </c>
      <c r="F3" s="40">
        <v>0.8</v>
      </c>
      <c r="G3" s="40">
        <v>1</v>
      </c>
      <c r="H3" s="40"/>
      <c r="I3" s="40"/>
      <c r="J3" s="40"/>
      <c r="K3" s="40"/>
      <c r="L3" s="40"/>
      <c r="M3" s="40"/>
      <c r="N3" s="40"/>
      <c r="O3" s="40"/>
      <c r="P3" s="40"/>
      <c r="Q3" s="40"/>
      <c r="R3" s="40"/>
      <c r="S3" s="40"/>
      <c r="T3" s="40"/>
      <c r="U3" s="40"/>
      <c r="V3" s="40"/>
      <c r="W3" s="40"/>
      <c r="X3" s="40"/>
      <c r="Y3" s="40"/>
      <c r="Z3" s="40"/>
      <c r="AA3" s="40"/>
    </row>
    <row r="4" spans="1:27">
      <c r="A4" s="39" t="s">
        <v>35</v>
      </c>
      <c r="B4" s="40">
        <v>0.2</v>
      </c>
      <c r="C4" s="20" t="s">
        <v>160</v>
      </c>
      <c r="D4" s="20" t="s">
        <v>160</v>
      </c>
      <c r="E4" s="20" t="s">
        <v>161</v>
      </c>
      <c r="F4" s="20" t="s">
        <v>162</v>
      </c>
      <c r="G4" s="20" t="s">
        <v>163</v>
      </c>
    </row>
    <row r="5" spans="1:27">
      <c r="B5" s="40">
        <v>0.4</v>
      </c>
      <c r="C5" s="20" t="s">
        <v>160</v>
      </c>
      <c r="D5" s="20" t="s">
        <v>161</v>
      </c>
      <c r="E5" s="20" t="s">
        <v>161</v>
      </c>
      <c r="F5" s="20" t="s">
        <v>162</v>
      </c>
      <c r="G5" s="20" t="s">
        <v>163</v>
      </c>
    </row>
    <row r="6" spans="1:27">
      <c r="B6" s="40">
        <v>0.6</v>
      </c>
      <c r="C6" s="20" t="s">
        <v>161</v>
      </c>
      <c r="D6" s="20" t="s">
        <v>161</v>
      </c>
      <c r="E6" s="20" t="s">
        <v>161</v>
      </c>
      <c r="F6" s="20" t="s">
        <v>162</v>
      </c>
      <c r="G6" s="20" t="s">
        <v>163</v>
      </c>
    </row>
    <row r="7" spans="1:27">
      <c r="B7" s="40">
        <v>0.8</v>
      </c>
      <c r="C7" s="20" t="s">
        <v>161</v>
      </c>
      <c r="D7" s="20" t="s">
        <v>161</v>
      </c>
      <c r="E7" s="20" t="s">
        <v>162</v>
      </c>
      <c r="F7" s="20" t="s">
        <v>162</v>
      </c>
      <c r="G7" s="20" t="s">
        <v>163</v>
      </c>
    </row>
    <row r="8" spans="1:27">
      <c r="B8" s="40">
        <v>1</v>
      </c>
      <c r="C8" s="20" t="s">
        <v>162</v>
      </c>
      <c r="D8" s="20" t="s">
        <v>162</v>
      </c>
      <c r="E8" s="20" t="s">
        <v>162</v>
      </c>
      <c r="F8" s="20" t="s">
        <v>162</v>
      </c>
      <c r="G8" s="20" t="s">
        <v>163</v>
      </c>
    </row>
    <row r="9" spans="1:27">
      <c r="B9" s="40"/>
    </row>
    <row r="10" spans="1:27">
      <c r="B10" s="40"/>
    </row>
    <row r="20" spans="1:10" ht="29.25" customHeight="1">
      <c r="A20" s="193" t="s">
        <v>164</v>
      </c>
      <c r="B20" s="193"/>
      <c r="C20" s="193"/>
      <c r="D20" s="193"/>
      <c r="E20" s="193"/>
      <c r="F20" s="193"/>
      <c r="G20" s="193"/>
      <c r="H20" s="193"/>
      <c r="I20" s="193"/>
      <c r="J20" s="193"/>
    </row>
    <row r="22" spans="1:10">
      <c r="C22" s="41" t="s">
        <v>23</v>
      </c>
      <c r="D22" s="39"/>
    </row>
    <row r="23" spans="1:10">
      <c r="B23" s="20"/>
      <c r="C23" s="46" t="s">
        <v>165</v>
      </c>
      <c r="D23" s="46" t="s">
        <v>166</v>
      </c>
      <c r="E23" s="46" t="s">
        <v>161</v>
      </c>
      <c r="F23" s="46" t="s">
        <v>167</v>
      </c>
      <c r="G23" s="46" t="s">
        <v>168</v>
      </c>
    </row>
    <row r="24" spans="1:10">
      <c r="A24" s="39" t="s">
        <v>35</v>
      </c>
      <c r="B24" s="46" t="s">
        <v>169</v>
      </c>
      <c r="C24" s="20" t="s">
        <v>170</v>
      </c>
      <c r="D24" s="20" t="s">
        <v>170</v>
      </c>
      <c r="E24" s="20" t="s">
        <v>163</v>
      </c>
      <c r="F24" s="20" t="s">
        <v>163</v>
      </c>
      <c r="G24" s="20" t="s">
        <v>163</v>
      </c>
    </row>
    <row r="25" spans="1:10">
      <c r="B25" s="46" t="s">
        <v>171</v>
      </c>
      <c r="C25" s="20" t="s">
        <v>170</v>
      </c>
      <c r="D25" s="20" t="s">
        <v>170</v>
      </c>
      <c r="E25" s="20" t="s">
        <v>162</v>
      </c>
      <c r="F25" s="20" t="s">
        <v>163</v>
      </c>
      <c r="G25" s="20" t="s">
        <v>163</v>
      </c>
    </row>
    <row r="26" spans="1:10">
      <c r="B26" s="46" t="s">
        <v>172</v>
      </c>
      <c r="C26" s="20" t="s">
        <v>170</v>
      </c>
      <c r="D26" s="20" t="s">
        <v>170</v>
      </c>
      <c r="E26" s="20" t="s">
        <v>162</v>
      </c>
      <c r="F26" s="20" t="s">
        <v>163</v>
      </c>
      <c r="G26" s="20" t="s">
        <v>163</v>
      </c>
    </row>
    <row r="27" spans="1:10">
      <c r="B27" s="46" t="s">
        <v>173</v>
      </c>
      <c r="C27" s="20" t="s">
        <v>170</v>
      </c>
      <c r="D27" s="20" t="s">
        <v>170</v>
      </c>
      <c r="E27" s="20" t="s">
        <v>161</v>
      </c>
      <c r="F27" s="20" t="s">
        <v>162</v>
      </c>
      <c r="G27" s="20" t="s">
        <v>163</v>
      </c>
    </row>
    <row r="28" spans="1:10">
      <c r="B28" s="46" t="s">
        <v>174</v>
      </c>
      <c r="C28" s="20" t="s">
        <v>170</v>
      </c>
      <c r="D28" s="20" t="s">
        <v>170</v>
      </c>
      <c r="E28" s="20" t="s">
        <v>161</v>
      </c>
      <c r="F28" s="20" t="s">
        <v>162</v>
      </c>
      <c r="G28" s="20" t="s">
        <v>163</v>
      </c>
    </row>
  </sheetData>
  <mergeCells count="2">
    <mergeCell ref="B1:K1"/>
    <mergeCell ref="A20:J2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3"/>
  <sheetViews>
    <sheetView topLeftCell="A177" workbookViewId="0">
      <selection activeCell="C215" sqref="C215:C219"/>
    </sheetView>
  </sheetViews>
  <sheetFormatPr defaultColWidth="11.42578125" defaultRowHeight="15"/>
  <cols>
    <col min="1" max="1" width="26.28515625" customWidth="1"/>
    <col min="2" max="2" width="27.5703125" bestFit="1" customWidth="1"/>
    <col min="3" max="3" width="42.42578125" style="3" bestFit="1" customWidth="1"/>
    <col min="4" max="4" width="31.140625" bestFit="1" customWidth="1"/>
    <col min="5" max="5" width="26.42578125" bestFit="1" customWidth="1"/>
  </cols>
  <sheetData>
    <row r="1" spans="1:3">
      <c r="A1" s="197" t="s">
        <v>175</v>
      </c>
      <c r="B1" s="197"/>
      <c r="C1" s="197"/>
    </row>
    <row r="2" spans="1:3">
      <c r="A2" s="1" t="s">
        <v>176</v>
      </c>
      <c r="B2" s="1" t="s">
        <v>177</v>
      </c>
      <c r="C2" s="1" t="s">
        <v>178</v>
      </c>
    </row>
    <row r="3" spans="1:3">
      <c r="A3" s="2" t="s">
        <v>179</v>
      </c>
      <c r="B3" s="2" t="s">
        <v>180</v>
      </c>
      <c r="C3" s="2" t="s">
        <v>181</v>
      </c>
    </row>
    <row r="4" spans="1:3">
      <c r="A4" s="2" t="s">
        <v>182</v>
      </c>
      <c r="B4" s="2" t="s">
        <v>183</v>
      </c>
      <c r="C4" s="2" t="s">
        <v>184</v>
      </c>
    </row>
    <row r="5" spans="1:3">
      <c r="A5" s="2" t="s">
        <v>185</v>
      </c>
      <c r="B5" s="2" t="s">
        <v>186</v>
      </c>
      <c r="C5" s="2" t="s">
        <v>187</v>
      </c>
    </row>
    <row r="6" spans="1:3">
      <c r="A6" s="2" t="s">
        <v>188</v>
      </c>
      <c r="B6" s="2" t="s">
        <v>189</v>
      </c>
      <c r="C6" s="2" t="s">
        <v>190</v>
      </c>
    </row>
    <row r="7" spans="1:3">
      <c r="A7" s="2" t="s">
        <v>191</v>
      </c>
      <c r="B7" s="2" t="s">
        <v>192</v>
      </c>
      <c r="C7" s="2" t="s">
        <v>193</v>
      </c>
    </row>
    <row r="8" spans="1:3">
      <c r="A8" s="2" t="s">
        <v>194</v>
      </c>
      <c r="B8" s="2" t="s">
        <v>195</v>
      </c>
      <c r="C8" s="2" t="s">
        <v>196</v>
      </c>
    </row>
    <row r="9" spans="1:3">
      <c r="A9" s="2"/>
      <c r="B9" s="2"/>
      <c r="C9" s="2" t="s">
        <v>197</v>
      </c>
    </row>
    <row r="11" spans="1:3">
      <c r="A11" s="1" t="s">
        <v>198</v>
      </c>
    </row>
    <row r="12" spans="1:3">
      <c r="A12" s="2" t="s">
        <v>191</v>
      </c>
    </row>
    <row r="13" spans="1:3">
      <c r="A13" s="2" t="s">
        <v>199</v>
      </c>
    </row>
    <row r="14" spans="1:3">
      <c r="A14" s="2" t="s">
        <v>200</v>
      </c>
    </row>
    <row r="15" spans="1:3">
      <c r="A15" s="2" t="s">
        <v>201</v>
      </c>
    </row>
    <row r="16" spans="1:3">
      <c r="A16" s="2" t="s">
        <v>189</v>
      </c>
    </row>
    <row r="17" spans="1:3">
      <c r="A17" s="2" t="s">
        <v>202</v>
      </c>
    </row>
    <row r="18" spans="1:3">
      <c r="A18" s="2" t="s">
        <v>203</v>
      </c>
    </row>
    <row r="19" spans="1:3">
      <c r="A19" s="2" t="s">
        <v>204</v>
      </c>
    </row>
    <row r="20" spans="1:3">
      <c r="A20" s="2" t="s">
        <v>205</v>
      </c>
    </row>
    <row r="22" spans="1:3">
      <c r="A22" s="197" t="s">
        <v>206</v>
      </c>
      <c r="B22" s="197"/>
    </row>
    <row r="23" spans="1:3">
      <c r="A23" s="1" t="s">
        <v>207</v>
      </c>
      <c r="B23" s="1" t="s">
        <v>115</v>
      </c>
    </row>
    <row r="24" spans="1:3">
      <c r="A24" s="2" t="s">
        <v>208</v>
      </c>
      <c r="B24" s="2" t="s">
        <v>209</v>
      </c>
    </row>
    <row r="25" spans="1:3">
      <c r="A25" s="2" t="s">
        <v>210</v>
      </c>
      <c r="B25" s="2" t="s">
        <v>211</v>
      </c>
    </row>
    <row r="26" spans="1:3">
      <c r="A26" s="2" t="s">
        <v>212</v>
      </c>
      <c r="B26" s="2" t="s">
        <v>213</v>
      </c>
    </row>
    <row r="27" spans="1:3">
      <c r="A27" s="2" t="s">
        <v>214</v>
      </c>
      <c r="B27" s="2" t="s">
        <v>215</v>
      </c>
    </row>
    <row r="28" spans="1:3">
      <c r="A28" s="2" t="s">
        <v>216</v>
      </c>
      <c r="B28" s="2" t="s">
        <v>217</v>
      </c>
    </row>
    <row r="30" spans="1:3">
      <c r="A30" s="197" t="s">
        <v>218</v>
      </c>
      <c r="B30" s="197"/>
      <c r="C30" s="197"/>
    </row>
    <row r="31" spans="1:3">
      <c r="A31" s="1" t="s">
        <v>207</v>
      </c>
      <c r="B31" s="1" t="s">
        <v>115</v>
      </c>
      <c r="C31" s="4" t="s">
        <v>218</v>
      </c>
    </row>
    <row r="32" spans="1:3">
      <c r="A32" s="5" t="s">
        <v>216</v>
      </c>
      <c r="B32" s="2" t="s">
        <v>209</v>
      </c>
      <c r="C32" s="2" t="s">
        <v>219</v>
      </c>
    </row>
    <row r="33" spans="1:3">
      <c r="A33" s="5" t="s">
        <v>216</v>
      </c>
      <c r="B33" s="2" t="s">
        <v>211</v>
      </c>
      <c r="C33" s="2" t="s">
        <v>219</v>
      </c>
    </row>
    <row r="34" spans="1:3">
      <c r="A34" s="5" t="s">
        <v>216</v>
      </c>
      <c r="B34" s="2" t="s">
        <v>213</v>
      </c>
      <c r="C34" s="2" t="s">
        <v>213</v>
      </c>
    </row>
    <row r="35" spans="1:3">
      <c r="A35" s="5" t="s">
        <v>216</v>
      </c>
      <c r="B35" s="2" t="s">
        <v>215</v>
      </c>
      <c r="C35" s="2" t="s">
        <v>220</v>
      </c>
    </row>
    <row r="36" spans="1:3">
      <c r="A36" s="5" t="s">
        <v>216</v>
      </c>
      <c r="B36" s="2" t="s">
        <v>217</v>
      </c>
      <c r="C36" s="2" t="s">
        <v>221</v>
      </c>
    </row>
    <row r="37" spans="1:3">
      <c r="A37" s="5" t="s">
        <v>214</v>
      </c>
      <c r="B37" s="2" t="s">
        <v>209</v>
      </c>
      <c r="C37" s="2" t="s">
        <v>219</v>
      </c>
    </row>
    <row r="38" spans="1:3">
      <c r="A38" s="5" t="s">
        <v>214</v>
      </c>
      <c r="B38" s="2" t="s">
        <v>211</v>
      </c>
      <c r="C38" s="2" t="s">
        <v>219</v>
      </c>
    </row>
    <row r="39" spans="1:3">
      <c r="A39" s="5" t="s">
        <v>214</v>
      </c>
      <c r="B39" s="2" t="s">
        <v>213</v>
      </c>
      <c r="C39" s="2" t="s">
        <v>213</v>
      </c>
    </row>
    <row r="40" spans="1:3">
      <c r="A40" s="5" t="s">
        <v>214</v>
      </c>
      <c r="B40" s="2" t="s">
        <v>215</v>
      </c>
      <c r="C40" s="2" t="s">
        <v>220</v>
      </c>
    </row>
    <row r="41" spans="1:3">
      <c r="A41" s="5" t="s">
        <v>214</v>
      </c>
      <c r="B41" s="2" t="s">
        <v>217</v>
      </c>
      <c r="C41" s="2" t="s">
        <v>221</v>
      </c>
    </row>
    <row r="42" spans="1:3">
      <c r="A42" s="5" t="s">
        <v>212</v>
      </c>
      <c r="B42" s="2" t="s">
        <v>209</v>
      </c>
      <c r="C42" s="2" t="s">
        <v>219</v>
      </c>
    </row>
    <row r="43" spans="1:3">
      <c r="A43" s="5" t="s">
        <v>212</v>
      </c>
      <c r="B43" s="2" t="s">
        <v>211</v>
      </c>
      <c r="C43" s="2" t="s">
        <v>213</v>
      </c>
    </row>
    <row r="44" spans="1:3">
      <c r="A44" s="5" t="s">
        <v>212</v>
      </c>
      <c r="B44" s="2" t="s">
        <v>213</v>
      </c>
      <c r="C44" s="2" t="s">
        <v>220</v>
      </c>
    </row>
    <row r="45" spans="1:3">
      <c r="A45" s="5" t="s">
        <v>212</v>
      </c>
      <c r="B45" s="2" t="s">
        <v>215</v>
      </c>
      <c r="C45" s="2" t="s">
        <v>221</v>
      </c>
    </row>
    <row r="46" spans="1:3">
      <c r="A46" s="5" t="s">
        <v>212</v>
      </c>
      <c r="B46" s="2" t="s">
        <v>217</v>
      </c>
      <c r="C46" s="2" t="s">
        <v>221</v>
      </c>
    </row>
    <row r="47" spans="1:3">
      <c r="A47" s="6" t="s">
        <v>210</v>
      </c>
      <c r="B47" s="2" t="s">
        <v>209</v>
      </c>
      <c r="C47" s="2" t="s">
        <v>213</v>
      </c>
    </row>
    <row r="48" spans="1:3">
      <c r="A48" s="6" t="s">
        <v>210</v>
      </c>
      <c r="B48" s="2" t="s">
        <v>211</v>
      </c>
      <c r="C48" s="2" t="s">
        <v>220</v>
      </c>
    </row>
    <row r="49" spans="1:3">
      <c r="A49" s="6" t="s">
        <v>210</v>
      </c>
      <c r="B49" s="2" t="s">
        <v>213</v>
      </c>
      <c r="C49" s="2" t="s">
        <v>220</v>
      </c>
    </row>
    <row r="50" spans="1:3">
      <c r="A50" s="6" t="s">
        <v>210</v>
      </c>
      <c r="B50" s="2" t="s">
        <v>215</v>
      </c>
      <c r="C50" s="2" t="s">
        <v>221</v>
      </c>
    </row>
    <row r="51" spans="1:3">
      <c r="A51" s="6" t="s">
        <v>210</v>
      </c>
      <c r="B51" s="2" t="s">
        <v>217</v>
      </c>
      <c r="C51" s="2" t="s">
        <v>221</v>
      </c>
    </row>
    <row r="52" spans="1:3">
      <c r="A52" s="7" t="s">
        <v>208</v>
      </c>
      <c r="B52" s="2" t="s">
        <v>209</v>
      </c>
      <c r="C52" s="2" t="s">
        <v>220</v>
      </c>
    </row>
    <row r="53" spans="1:3">
      <c r="A53" s="7" t="s">
        <v>208</v>
      </c>
      <c r="B53" s="2" t="s">
        <v>211</v>
      </c>
      <c r="C53" s="2" t="s">
        <v>220</v>
      </c>
    </row>
    <row r="54" spans="1:3">
      <c r="A54" s="7" t="s">
        <v>208</v>
      </c>
      <c r="B54" s="2" t="s">
        <v>213</v>
      </c>
      <c r="C54" s="2" t="s">
        <v>221</v>
      </c>
    </row>
    <row r="55" spans="1:3">
      <c r="A55" s="7" t="s">
        <v>208</v>
      </c>
      <c r="B55" s="2" t="s">
        <v>215</v>
      </c>
      <c r="C55" s="2" t="s">
        <v>221</v>
      </c>
    </row>
    <row r="56" spans="1:3">
      <c r="A56" s="7" t="s">
        <v>208</v>
      </c>
      <c r="B56" s="2" t="s">
        <v>217</v>
      </c>
      <c r="C56" s="2" t="s">
        <v>221</v>
      </c>
    </row>
    <row r="59" spans="1:3">
      <c r="A59" s="9" t="s">
        <v>222</v>
      </c>
    </row>
    <row r="60" spans="1:3">
      <c r="A60" s="8" t="s">
        <v>223</v>
      </c>
    </row>
    <row r="61" spans="1:3">
      <c r="A61" s="8" t="s">
        <v>224</v>
      </c>
    </row>
    <row r="64" spans="1:3">
      <c r="A64" s="197" t="s">
        <v>225</v>
      </c>
      <c r="B64" s="197"/>
    </row>
    <row r="65" spans="1:2">
      <c r="A65" s="196" t="s">
        <v>226</v>
      </c>
      <c r="B65" s="2">
        <v>0</v>
      </c>
    </row>
    <row r="66" spans="1:2">
      <c r="A66" s="196"/>
      <c r="B66" s="2">
        <v>15</v>
      </c>
    </row>
    <row r="67" spans="1:2">
      <c r="A67" s="196" t="s">
        <v>227</v>
      </c>
      <c r="B67" s="2">
        <v>0</v>
      </c>
    </row>
    <row r="68" spans="1:2">
      <c r="A68" s="196"/>
      <c r="B68" s="2">
        <v>15</v>
      </c>
    </row>
    <row r="69" spans="1:2">
      <c r="A69" s="196" t="s">
        <v>228</v>
      </c>
      <c r="B69" s="2">
        <v>0</v>
      </c>
    </row>
    <row r="70" spans="1:2">
      <c r="A70" s="196"/>
      <c r="B70" s="2">
        <v>10</v>
      </c>
    </row>
    <row r="71" spans="1:2">
      <c r="A71" s="196"/>
      <c r="B71" s="2">
        <v>15</v>
      </c>
    </row>
    <row r="72" spans="1:2">
      <c r="A72" s="194" t="s">
        <v>229</v>
      </c>
      <c r="B72" s="2">
        <v>0</v>
      </c>
    </row>
    <row r="73" spans="1:2">
      <c r="A73" s="194"/>
      <c r="B73" s="2">
        <v>15</v>
      </c>
    </row>
    <row r="74" spans="1:2">
      <c r="A74" s="195" t="s">
        <v>230</v>
      </c>
      <c r="B74" s="2">
        <v>0</v>
      </c>
    </row>
    <row r="75" spans="1:2">
      <c r="A75" s="195"/>
      <c r="B75" s="2">
        <v>15</v>
      </c>
    </row>
    <row r="76" spans="1:2">
      <c r="A76" s="195" t="s">
        <v>231</v>
      </c>
      <c r="B76" s="2">
        <v>0</v>
      </c>
    </row>
    <row r="77" spans="1:2">
      <c r="A77" s="195"/>
      <c r="B77" s="2">
        <v>5</v>
      </c>
    </row>
    <row r="78" spans="1:2">
      <c r="A78" s="195"/>
      <c r="B78" s="2">
        <v>10</v>
      </c>
    </row>
    <row r="82" spans="1:3">
      <c r="A82" s="198" t="s">
        <v>232</v>
      </c>
      <c r="B82" s="2" t="s">
        <v>233</v>
      </c>
    </row>
    <row r="83" spans="1:3">
      <c r="A83" s="198"/>
      <c r="B83" s="2" t="s">
        <v>213</v>
      </c>
    </row>
    <row r="84" spans="1:3">
      <c r="A84" s="198"/>
      <c r="B84" s="3" t="s">
        <v>234</v>
      </c>
    </row>
    <row r="86" spans="1:3">
      <c r="A86" s="197" t="s">
        <v>235</v>
      </c>
      <c r="B86" s="197"/>
      <c r="C86" s="197"/>
    </row>
    <row r="87" spans="1:3">
      <c r="A87" s="1" t="s">
        <v>236</v>
      </c>
      <c r="B87" s="1" t="s">
        <v>237</v>
      </c>
      <c r="C87" s="1" t="s">
        <v>238</v>
      </c>
    </row>
    <row r="88" spans="1:3">
      <c r="A88" s="2" t="s">
        <v>233</v>
      </c>
      <c r="B88" s="2" t="s">
        <v>233</v>
      </c>
      <c r="C88" s="2" t="s">
        <v>233</v>
      </c>
    </row>
    <row r="89" spans="1:3">
      <c r="A89" s="2" t="s">
        <v>233</v>
      </c>
      <c r="B89" s="2" t="s">
        <v>213</v>
      </c>
      <c r="C89" s="2" t="s">
        <v>213</v>
      </c>
    </row>
    <row r="90" spans="1:3">
      <c r="A90" s="2" t="s">
        <v>233</v>
      </c>
      <c r="B90" s="2" t="s">
        <v>234</v>
      </c>
      <c r="C90" s="2" t="s">
        <v>234</v>
      </c>
    </row>
    <row r="91" spans="1:3">
      <c r="A91" s="2" t="s">
        <v>213</v>
      </c>
      <c r="B91" s="2" t="s">
        <v>233</v>
      </c>
      <c r="C91" s="2" t="s">
        <v>213</v>
      </c>
    </row>
    <row r="92" spans="1:3">
      <c r="A92" s="2" t="s">
        <v>213</v>
      </c>
      <c r="B92" s="2" t="s">
        <v>213</v>
      </c>
      <c r="C92" s="2" t="s">
        <v>213</v>
      </c>
    </row>
    <row r="93" spans="1:3">
      <c r="A93" s="2" t="s">
        <v>213</v>
      </c>
      <c r="B93" s="2" t="s">
        <v>234</v>
      </c>
      <c r="C93" s="2" t="s">
        <v>234</v>
      </c>
    </row>
    <row r="94" spans="1:3">
      <c r="A94" s="2" t="s">
        <v>234</v>
      </c>
      <c r="B94" s="2" t="s">
        <v>233</v>
      </c>
      <c r="C94" s="2" t="s">
        <v>234</v>
      </c>
    </row>
    <row r="95" spans="1:3">
      <c r="A95" s="2" t="s">
        <v>234</v>
      </c>
      <c r="B95" s="2" t="s">
        <v>213</v>
      </c>
      <c r="C95" s="2" t="s">
        <v>234</v>
      </c>
    </row>
    <row r="96" spans="1:3">
      <c r="A96" s="2" t="s">
        <v>234</v>
      </c>
      <c r="B96" s="2" t="s">
        <v>234</v>
      </c>
      <c r="C96" s="2" t="s">
        <v>234</v>
      </c>
    </row>
    <row r="99" spans="1:3" ht="15" customHeight="1">
      <c r="A99" s="194" t="s">
        <v>239</v>
      </c>
      <c r="B99" s="194"/>
      <c r="C99" s="11"/>
    </row>
    <row r="100" spans="1:3">
      <c r="A100" s="2">
        <v>1</v>
      </c>
      <c r="B100" s="2" t="s">
        <v>234</v>
      </c>
    </row>
    <row r="101" spans="1:3">
      <c r="A101" s="2">
        <v>2</v>
      </c>
      <c r="B101" s="2" t="s">
        <v>234</v>
      </c>
    </row>
    <row r="102" spans="1:3">
      <c r="A102" s="2">
        <v>3</v>
      </c>
      <c r="B102" s="2" t="s">
        <v>234</v>
      </c>
    </row>
    <row r="103" spans="1:3">
      <c r="A103" s="2">
        <v>4</v>
      </c>
      <c r="B103" s="2" t="s">
        <v>234</v>
      </c>
    </row>
    <row r="104" spans="1:3">
      <c r="A104" s="2">
        <v>5</v>
      </c>
      <c r="B104" s="2" t="s">
        <v>234</v>
      </c>
    </row>
    <row r="105" spans="1:3">
      <c r="A105" s="2">
        <v>6</v>
      </c>
      <c r="B105" s="2" t="s">
        <v>234</v>
      </c>
    </row>
    <row r="106" spans="1:3">
      <c r="A106" s="2">
        <v>7</v>
      </c>
      <c r="B106" s="2" t="s">
        <v>234</v>
      </c>
    </row>
    <row r="107" spans="1:3">
      <c r="A107" s="2">
        <v>8</v>
      </c>
      <c r="B107" s="2" t="s">
        <v>234</v>
      </c>
    </row>
    <row r="108" spans="1:3">
      <c r="A108" s="2">
        <v>9</v>
      </c>
      <c r="B108" s="2" t="s">
        <v>234</v>
      </c>
    </row>
    <row r="109" spans="1:3">
      <c r="A109" s="2">
        <v>10</v>
      </c>
      <c r="B109" s="2" t="s">
        <v>234</v>
      </c>
    </row>
    <row r="110" spans="1:3">
      <c r="A110" s="2">
        <v>11</v>
      </c>
      <c r="B110" s="2" t="s">
        <v>234</v>
      </c>
    </row>
    <row r="111" spans="1:3">
      <c r="A111" s="2">
        <v>12</v>
      </c>
      <c r="B111" s="2" t="s">
        <v>234</v>
      </c>
    </row>
    <row r="112" spans="1:3">
      <c r="A112" s="2">
        <v>13</v>
      </c>
      <c r="B112" s="2" t="s">
        <v>234</v>
      </c>
    </row>
    <row r="113" spans="1:2">
      <c r="A113" s="2">
        <v>14</v>
      </c>
      <c r="B113" s="2" t="s">
        <v>234</v>
      </c>
    </row>
    <row r="114" spans="1:2">
      <c r="A114" s="2">
        <v>15</v>
      </c>
      <c r="B114" s="2" t="s">
        <v>234</v>
      </c>
    </row>
    <row r="115" spans="1:2">
      <c r="A115" s="2">
        <v>16</v>
      </c>
      <c r="B115" s="2" t="s">
        <v>234</v>
      </c>
    </row>
    <row r="116" spans="1:2">
      <c r="A116" s="2">
        <v>17</v>
      </c>
      <c r="B116" s="2" t="s">
        <v>234</v>
      </c>
    </row>
    <row r="117" spans="1:2">
      <c r="A117" s="2">
        <v>18</v>
      </c>
      <c r="B117" s="2" t="s">
        <v>234</v>
      </c>
    </row>
    <row r="118" spans="1:2">
      <c r="A118" s="2">
        <v>19</v>
      </c>
      <c r="B118" s="2" t="s">
        <v>234</v>
      </c>
    </row>
    <row r="119" spans="1:2">
      <c r="A119" s="2">
        <v>20</v>
      </c>
      <c r="B119" s="2" t="s">
        <v>234</v>
      </c>
    </row>
    <row r="120" spans="1:2">
      <c r="A120" s="2">
        <v>21</v>
      </c>
      <c r="B120" s="2" t="s">
        <v>234</v>
      </c>
    </row>
    <row r="121" spans="1:2">
      <c r="A121" s="2">
        <v>22</v>
      </c>
      <c r="B121" s="2" t="s">
        <v>234</v>
      </c>
    </row>
    <row r="122" spans="1:2">
      <c r="A122" s="2">
        <v>23</v>
      </c>
      <c r="B122" s="2" t="s">
        <v>234</v>
      </c>
    </row>
    <row r="123" spans="1:2">
      <c r="A123" s="2">
        <v>24</v>
      </c>
      <c r="B123" s="2" t="s">
        <v>234</v>
      </c>
    </row>
    <row r="124" spans="1:2">
      <c r="A124" s="2">
        <v>25</v>
      </c>
      <c r="B124" s="2" t="s">
        <v>234</v>
      </c>
    </row>
    <row r="125" spans="1:2">
      <c r="A125" s="2">
        <v>26</v>
      </c>
      <c r="B125" s="2" t="s">
        <v>234</v>
      </c>
    </row>
    <row r="126" spans="1:2">
      <c r="A126" s="2">
        <v>27</v>
      </c>
      <c r="B126" s="2" t="s">
        <v>234</v>
      </c>
    </row>
    <row r="127" spans="1:2">
      <c r="A127" s="2">
        <v>28</v>
      </c>
      <c r="B127" s="2" t="s">
        <v>234</v>
      </c>
    </row>
    <row r="128" spans="1:2">
      <c r="A128" s="2">
        <v>29</v>
      </c>
      <c r="B128" s="2" t="s">
        <v>234</v>
      </c>
    </row>
    <row r="129" spans="1:2">
      <c r="A129" s="2">
        <v>30</v>
      </c>
      <c r="B129" s="2" t="s">
        <v>234</v>
      </c>
    </row>
    <row r="130" spans="1:2">
      <c r="A130" s="2">
        <v>31</v>
      </c>
      <c r="B130" s="2" t="s">
        <v>234</v>
      </c>
    </row>
    <row r="131" spans="1:2">
      <c r="A131" s="2">
        <v>32</v>
      </c>
      <c r="B131" s="2" t="s">
        <v>234</v>
      </c>
    </row>
    <row r="132" spans="1:2">
      <c r="A132" s="2">
        <v>33</v>
      </c>
      <c r="B132" s="2" t="s">
        <v>234</v>
      </c>
    </row>
    <row r="133" spans="1:2">
      <c r="A133" s="2">
        <v>34</v>
      </c>
      <c r="B133" s="2" t="s">
        <v>234</v>
      </c>
    </row>
    <row r="134" spans="1:2">
      <c r="A134" s="2">
        <v>35</v>
      </c>
      <c r="B134" s="2" t="s">
        <v>234</v>
      </c>
    </row>
    <row r="135" spans="1:2">
      <c r="A135" s="2">
        <v>36</v>
      </c>
      <c r="B135" s="2" t="s">
        <v>234</v>
      </c>
    </row>
    <row r="136" spans="1:2">
      <c r="A136" s="2">
        <v>37</v>
      </c>
      <c r="B136" s="2" t="s">
        <v>234</v>
      </c>
    </row>
    <row r="137" spans="1:2">
      <c r="A137" s="2">
        <v>38</v>
      </c>
      <c r="B137" s="2" t="s">
        <v>234</v>
      </c>
    </row>
    <row r="138" spans="1:2">
      <c r="A138" s="2">
        <v>39</v>
      </c>
      <c r="B138" s="2" t="s">
        <v>234</v>
      </c>
    </row>
    <row r="139" spans="1:2">
      <c r="A139" s="2">
        <v>40</v>
      </c>
      <c r="B139" s="2" t="s">
        <v>234</v>
      </c>
    </row>
    <row r="140" spans="1:2">
      <c r="A140" s="2">
        <v>41</v>
      </c>
      <c r="B140" s="2" t="s">
        <v>234</v>
      </c>
    </row>
    <row r="141" spans="1:2">
      <c r="A141" s="2">
        <v>42</v>
      </c>
      <c r="B141" s="2" t="s">
        <v>234</v>
      </c>
    </row>
    <row r="142" spans="1:2">
      <c r="A142" s="2">
        <v>43</v>
      </c>
      <c r="B142" s="2" t="s">
        <v>234</v>
      </c>
    </row>
    <row r="143" spans="1:2">
      <c r="A143" s="2">
        <v>44</v>
      </c>
      <c r="B143" s="2" t="s">
        <v>234</v>
      </c>
    </row>
    <row r="144" spans="1:2">
      <c r="A144" s="2">
        <v>45</v>
      </c>
      <c r="B144" s="2" t="s">
        <v>234</v>
      </c>
    </row>
    <row r="145" spans="1:2">
      <c r="A145" s="2">
        <v>46</v>
      </c>
      <c r="B145" s="2" t="s">
        <v>234</v>
      </c>
    </row>
    <row r="146" spans="1:2">
      <c r="A146" s="2">
        <v>47</v>
      </c>
      <c r="B146" s="2" t="s">
        <v>234</v>
      </c>
    </row>
    <row r="147" spans="1:2">
      <c r="A147" s="2">
        <v>48</v>
      </c>
      <c r="B147" s="2" t="s">
        <v>234</v>
      </c>
    </row>
    <row r="148" spans="1:2">
      <c r="A148" s="2">
        <v>49</v>
      </c>
      <c r="B148" s="2" t="s">
        <v>234</v>
      </c>
    </row>
    <row r="149" spans="1:2">
      <c r="A149" s="2">
        <v>50</v>
      </c>
      <c r="B149" s="2" t="s">
        <v>213</v>
      </c>
    </row>
    <row r="150" spans="1:2">
      <c r="A150" s="2">
        <v>51</v>
      </c>
      <c r="B150" s="2" t="s">
        <v>213</v>
      </c>
    </row>
    <row r="151" spans="1:2">
      <c r="A151" s="2">
        <v>52</v>
      </c>
      <c r="B151" s="2" t="s">
        <v>213</v>
      </c>
    </row>
    <row r="152" spans="1:2">
      <c r="A152" s="2">
        <v>53</v>
      </c>
      <c r="B152" s="2" t="s">
        <v>213</v>
      </c>
    </row>
    <row r="153" spans="1:2">
      <c r="A153" s="2">
        <v>54</v>
      </c>
      <c r="B153" s="2" t="s">
        <v>213</v>
      </c>
    </row>
    <row r="154" spans="1:2">
      <c r="A154" s="2">
        <v>55</v>
      </c>
      <c r="B154" s="2" t="s">
        <v>213</v>
      </c>
    </row>
    <row r="155" spans="1:2">
      <c r="A155" s="2">
        <v>56</v>
      </c>
      <c r="B155" s="2" t="s">
        <v>213</v>
      </c>
    </row>
    <row r="156" spans="1:2">
      <c r="A156" s="2">
        <v>57</v>
      </c>
      <c r="B156" s="2" t="s">
        <v>213</v>
      </c>
    </row>
    <row r="157" spans="1:2">
      <c r="A157" s="2">
        <v>58</v>
      </c>
      <c r="B157" s="2" t="s">
        <v>213</v>
      </c>
    </row>
    <row r="158" spans="1:2">
      <c r="A158" s="2">
        <v>59</v>
      </c>
      <c r="B158" s="2" t="s">
        <v>213</v>
      </c>
    </row>
    <row r="159" spans="1:2">
      <c r="A159" s="2">
        <v>60</v>
      </c>
      <c r="B159" s="2" t="s">
        <v>213</v>
      </c>
    </row>
    <row r="160" spans="1:2">
      <c r="A160" s="2">
        <v>61</v>
      </c>
      <c r="B160" s="2" t="s">
        <v>213</v>
      </c>
    </row>
    <row r="161" spans="1:2">
      <c r="A161" s="2">
        <v>62</v>
      </c>
      <c r="B161" s="2" t="s">
        <v>213</v>
      </c>
    </row>
    <row r="162" spans="1:2">
      <c r="A162" s="2">
        <v>63</v>
      </c>
      <c r="B162" s="2" t="s">
        <v>213</v>
      </c>
    </row>
    <row r="163" spans="1:2">
      <c r="A163" s="2">
        <v>64</v>
      </c>
      <c r="B163" s="2" t="s">
        <v>213</v>
      </c>
    </row>
    <row r="164" spans="1:2">
      <c r="A164" s="2">
        <v>65</v>
      </c>
      <c r="B164" s="2" t="s">
        <v>213</v>
      </c>
    </row>
    <row r="165" spans="1:2">
      <c r="A165" s="2">
        <v>66</v>
      </c>
      <c r="B165" s="2" t="s">
        <v>213</v>
      </c>
    </row>
    <row r="166" spans="1:2">
      <c r="A166" s="2">
        <v>67</v>
      </c>
      <c r="B166" s="2" t="s">
        <v>213</v>
      </c>
    </row>
    <row r="167" spans="1:2">
      <c r="A167" s="2">
        <v>68</v>
      </c>
      <c r="B167" s="2" t="s">
        <v>213</v>
      </c>
    </row>
    <row r="168" spans="1:2">
      <c r="A168" s="2">
        <v>69</v>
      </c>
      <c r="B168" s="2" t="s">
        <v>213</v>
      </c>
    </row>
    <row r="169" spans="1:2">
      <c r="A169" s="2">
        <v>70</v>
      </c>
      <c r="B169" s="2" t="s">
        <v>213</v>
      </c>
    </row>
    <row r="170" spans="1:2">
      <c r="A170" s="2">
        <v>71</v>
      </c>
      <c r="B170" s="2" t="s">
        <v>213</v>
      </c>
    </row>
    <row r="171" spans="1:2">
      <c r="A171" s="2">
        <v>72</v>
      </c>
      <c r="B171" s="2" t="s">
        <v>213</v>
      </c>
    </row>
    <row r="172" spans="1:2">
      <c r="A172" s="2">
        <v>73</v>
      </c>
      <c r="B172" s="2" t="s">
        <v>213</v>
      </c>
    </row>
    <row r="173" spans="1:2">
      <c r="A173" s="2">
        <v>74</v>
      </c>
      <c r="B173" s="2" t="s">
        <v>213</v>
      </c>
    </row>
    <row r="174" spans="1:2">
      <c r="A174" s="2">
        <v>75</v>
      </c>
      <c r="B174" s="2" t="s">
        <v>213</v>
      </c>
    </row>
    <row r="175" spans="1:2">
      <c r="A175" s="2">
        <v>76</v>
      </c>
      <c r="B175" s="2" t="s">
        <v>213</v>
      </c>
    </row>
    <row r="176" spans="1:2">
      <c r="A176" s="2">
        <v>77</v>
      </c>
      <c r="B176" s="2" t="s">
        <v>213</v>
      </c>
    </row>
    <row r="177" spans="1:2">
      <c r="A177" s="2">
        <v>78</v>
      </c>
      <c r="B177" s="2" t="s">
        <v>213</v>
      </c>
    </row>
    <row r="178" spans="1:2">
      <c r="A178" s="2">
        <v>79</v>
      </c>
      <c r="B178" s="2" t="s">
        <v>213</v>
      </c>
    </row>
    <row r="179" spans="1:2">
      <c r="A179" s="2">
        <v>80</v>
      </c>
      <c r="B179" s="2" t="s">
        <v>213</v>
      </c>
    </row>
    <row r="180" spans="1:2">
      <c r="A180" s="2">
        <v>81</v>
      </c>
      <c r="B180" s="2" t="s">
        <v>213</v>
      </c>
    </row>
    <row r="181" spans="1:2">
      <c r="A181" s="2">
        <v>82</v>
      </c>
      <c r="B181" s="2" t="s">
        <v>213</v>
      </c>
    </row>
    <row r="182" spans="1:2">
      <c r="A182" s="2">
        <v>83</v>
      </c>
      <c r="B182" s="2" t="s">
        <v>213</v>
      </c>
    </row>
    <row r="183" spans="1:2">
      <c r="A183" s="2">
        <v>84</v>
      </c>
      <c r="B183" s="2" t="s">
        <v>213</v>
      </c>
    </row>
    <row r="184" spans="1:2">
      <c r="A184" s="2">
        <v>85</v>
      </c>
      <c r="B184" s="2" t="s">
        <v>213</v>
      </c>
    </row>
    <row r="185" spans="1:2">
      <c r="A185" s="2">
        <v>86</v>
      </c>
      <c r="B185" s="2" t="s">
        <v>213</v>
      </c>
    </row>
    <row r="186" spans="1:2">
      <c r="A186" s="2">
        <v>87</v>
      </c>
      <c r="B186" s="2" t="s">
        <v>213</v>
      </c>
    </row>
    <row r="187" spans="1:2">
      <c r="A187" s="2">
        <v>88</v>
      </c>
      <c r="B187" s="2" t="s">
        <v>213</v>
      </c>
    </row>
    <row r="188" spans="1:2">
      <c r="A188" s="2">
        <v>89</v>
      </c>
      <c r="B188" s="2" t="s">
        <v>213</v>
      </c>
    </row>
    <row r="189" spans="1:2">
      <c r="A189" s="2">
        <v>90</v>
      </c>
      <c r="B189" s="2" t="s">
        <v>213</v>
      </c>
    </row>
    <row r="190" spans="1:2">
      <c r="A190" s="2">
        <v>91</v>
      </c>
      <c r="B190" s="2" t="s">
        <v>213</v>
      </c>
    </row>
    <row r="191" spans="1:2">
      <c r="A191" s="2">
        <v>92</v>
      </c>
      <c r="B191" s="2" t="s">
        <v>213</v>
      </c>
    </row>
    <row r="192" spans="1:2">
      <c r="A192" s="2">
        <v>93</v>
      </c>
      <c r="B192" s="2" t="s">
        <v>213</v>
      </c>
    </row>
    <row r="193" spans="1:2">
      <c r="A193" s="2">
        <v>94</v>
      </c>
      <c r="B193" s="2" t="s">
        <v>213</v>
      </c>
    </row>
    <row r="194" spans="1:2">
      <c r="A194" s="2">
        <v>95</v>
      </c>
      <c r="B194" s="2" t="s">
        <v>213</v>
      </c>
    </row>
    <row r="195" spans="1:2">
      <c r="A195" s="2">
        <v>96</v>
      </c>
      <c r="B195" s="2" t="s">
        <v>213</v>
      </c>
    </row>
    <row r="196" spans="1:2">
      <c r="A196" s="2">
        <v>97</v>
      </c>
      <c r="B196" s="2" t="s">
        <v>213</v>
      </c>
    </row>
    <row r="197" spans="1:2">
      <c r="A197" s="2">
        <v>98</v>
      </c>
      <c r="B197" s="2" t="s">
        <v>213</v>
      </c>
    </row>
    <row r="198" spans="1:2">
      <c r="A198" s="2">
        <v>99</v>
      </c>
      <c r="B198" s="2" t="s">
        <v>213</v>
      </c>
    </row>
    <row r="199" spans="1:2">
      <c r="A199" s="2">
        <v>100</v>
      </c>
      <c r="B199" s="2" t="s">
        <v>233</v>
      </c>
    </row>
    <row r="201" spans="1:2" ht="69.75" customHeight="1">
      <c r="A201" s="195" t="s">
        <v>240</v>
      </c>
      <c r="B201" s="195" t="s">
        <v>241</v>
      </c>
    </row>
    <row r="202" spans="1:2">
      <c r="A202" s="196"/>
      <c r="B202" s="196"/>
    </row>
    <row r="203" spans="1:2">
      <c r="A203" s="2" t="s">
        <v>242</v>
      </c>
      <c r="B203" s="2" t="s">
        <v>242</v>
      </c>
    </row>
    <row r="204" spans="1:2">
      <c r="A204" s="2" t="s">
        <v>243</v>
      </c>
      <c r="B204" s="2" t="s">
        <v>244</v>
      </c>
    </row>
    <row r="205" spans="1:2">
      <c r="A205" s="2"/>
      <c r="B205" s="2" t="s">
        <v>243</v>
      </c>
    </row>
    <row r="207" spans="1:2" ht="15" customHeight="1">
      <c r="A207" s="194" t="s">
        <v>245</v>
      </c>
      <c r="B207" s="194"/>
    </row>
    <row r="208" spans="1:2">
      <c r="A208" s="1" t="s">
        <v>242</v>
      </c>
      <c r="B208" s="2">
        <v>2</v>
      </c>
    </row>
    <row r="209" spans="1:3">
      <c r="A209" s="1" t="s">
        <v>244</v>
      </c>
      <c r="B209" s="2">
        <v>1</v>
      </c>
    </row>
    <row r="210" spans="1:3">
      <c r="A210" s="1" t="s">
        <v>243</v>
      </c>
      <c r="B210" s="2">
        <v>0</v>
      </c>
    </row>
    <row r="214" spans="1:3">
      <c r="A214" s="1" t="s">
        <v>246</v>
      </c>
      <c r="B214" s="1" t="s">
        <v>247</v>
      </c>
      <c r="C214" s="1" t="s">
        <v>248</v>
      </c>
    </row>
    <row r="215" spans="1:3">
      <c r="A215" s="2" t="s">
        <v>233</v>
      </c>
      <c r="B215" s="2" t="s">
        <v>242</v>
      </c>
      <c r="C215" s="2">
        <v>2</v>
      </c>
    </row>
    <row r="216" spans="1:3">
      <c r="A216" s="2" t="s">
        <v>233</v>
      </c>
      <c r="B216" s="2" t="s">
        <v>243</v>
      </c>
      <c r="C216" s="2">
        <v>0</v>
      </c>
    </row>
    <row r="217" spans="1:3">
      <c r="A217" s="2" t="s">
        <v>213</v>
      </c>
      <c r="B217" s="2" t="s">
        <v>242</v>
      </c>
      <c r="C217" s="2">
        <v>1</v>
      </c>
    </row>
    <row r="218" spans="1:3">
      <c r="A218" s="2" t="s">
        <v>213</v>
      </c>
      <c r="B218" s="2" t="s">
        <v>243</v>
      </c>
      <c r="C218" s="2">
        <v>0</v>
      </c>
    </row>
    <row r="219" spans="1:3">
      <c r="A219" s="2" t="s">
        <v>234</v>
      </c>
      <c r="B219" s="2" t="s">
        <v>242</v>
      </c>
      <c r="C219" s="2">
        <v>0</v>
      </c>
    </row>
    <row r="220" spans="1:3">
      <c r="A220" s="2" t="s">
        <v>234</v>
      </c>
      <c r="B220" s="2" t="s">
        <v>243</v>
      </c>
      <c r="C220" s="2">
        <v>0</v>
      </c>
    </row>
    <row r="222" spans="1:3">
      <c r="A222" s="1" t="s">
        <v>249</v>
      </c>
      <c r="B222" s="1" t="s">
        <v>250</v>
      </c>
      <c r="C222" s="1" t="s">
        <v>251</v>
      </c>
    </row>
    <row r="223" spans="1:3">
      <c r="A223" s="2" t="s">
        <v>233</v>
      </c>
      <c r="B223" s="2" t="s">
        <v>242</v>
      </c>
      <c r="C223" s="2">
        <v>2</v>
      </c>
    </row>
    <row r="224" spans="1:3">
      <c r="A224" s="2" t="s">
        <v>233</v>
      </c>
      <c r="B224" s="2" t="s">
        <v>244</v>
      </c>
      <c r="C224" s="2">
        <v>1</v>
      </c>
    </row>
    <row r="225" spans="1:5">
      <c r="A225" s="2" t="s">
        <v>233</v>
      </c>
      <c r="B225" s="2" t="s">
        <v>243</v>
      </c>
      <c r="C225" s="2">
        <v>0</v>
      </c>
    </row>
    <row r="226" spans="1:5">
      <c r="A226" s="2" t="s">
        <v>213</v>
      </c>
      <c r="B226" s="2" t="s">
        <v>242</v>
      </c>
      <c r="C226" s="2">
        <v>1</v>
      </c>
    </row>
    <row r="227" spans="1:5">
      <c r="A227" s="2" t="s">
        <v>213</v>
      </c>
      <c r="B227" s="2" t="s">
        <v>244</v>
      </c>
      <c r="C227" s="2">
        <v>0</v>
      </c>
      <c r="E227" s="3"/>
    </row>
    <row r="228" spans="1:5">
      <c r="A228" s="2" t="s">
        <v>213</v>
      </c>
      <c r="B228" s="2" t="s">
        <v>243</v>
      </c>
      <c r="C228" s="2">
        <v>0</v>
      </c>
    </row>
    <row r="229" spans="1:5">
      <c r="A229" s="2" t="s">
        <v>234</v>
      </c>
      <c r="B229" s="2" t="s">
        <v>242</v>
      </c>
      <c r="C229" s="2">
        <v>0</v>
      </c>
    </row>
    <row r="230" spans="1:5">
      <c r="A230" s="2" t="s">
        <v>234</v>
      </c>
      <c r="B230" s="2" t="s">
        <v>244</v>
      </c>
      <c r="C230" s="2">
        <v>0</v>
      </c>
      <c r="E230" s="3"/>
    </row>
    <row r="231" spans="1:5">
      <c r="A231" s="2" t="s">
        <v>234</v>
      </c>
      <c r="B231" s="2" t="s">
        <v>243</v>
      </c>
      <c r="C231" s="2">
        <v>0</v>
      </c>
    </row>
    <row r="233" spans="1:5">
      <c r="A233" s="12" t="s">
        <v>252</v>
      </c>
      <c r="B233" s="1" t="s">
        <v>207</v>
      </c>
      <c r="C233" s="1" t="s">
        <v>115</v>
      </c>
      <c r="E233" s="3"/>
    </row>
    <row r="234" spans="1:5">
      <c r="A234" s="12">
        <v>1</v>
      </c>
      <c r="B234" s="2" t="s">
        <v>216</v>
      </c>
      <c r="C234" s="2" t="s">
        <v>209</v>
      </c>
    </row>
    <row r="235" spans="1:5">
      <c r="A235" s="12">
        <v>2</v>
      </c>
      <c r="B235" s="2" t="s">
        <v>214</v>
      </c>
      <c r="C235" s="2" t="s">
        <v>211</v>
      </c>
    </row>
    <row r="236" spans="1:5">
      <c r="A236" s="12">
        <v>3</v>
      </c>
      <c r="B236" s="2" t="s">
        <v>253</v>
      </c>
      <c r="C236" s="2" t="s">
        <v>213</v>
      </c>
    </row>
    <row r="237" spans="1:5">
      <c r="A237" s="12">
        <v>4</v>
      </c>
      <c r="B237" s="2" t="s">
        <v>210</v>
      </c>
      <c r="C237" s="2" t="s">
        <v>215</v>
      </c>
    </row>
    <row r="238" spans="1:5">
      <c r="A238" s="12">
        <v>5</v>
      </c>
      <c r="B238" s="2" t="s">
        <v>208</v>
      </c>
      <c r="C238" s="2" t="s">
        <v>217</v>
      </c>
    </row>
    <row r="240" spans="1:5">
      <c r="A240" s="1" t="s">
        <v>254</v>
      </c>
    </row>
    <row r="241" spans="1:1">
      <c r="A241" s="2" t="s">
        <v>255</v>
      </c>
    </row>
    <row r="242" spans="1:1">
      <c r="A242" s="2" t="s">
        <v>256</v>
      </c>
    </row>
    <row r="243" spans="1:1">
      <c r="A243" s="2" t="s">
        <v>257</v>
      </c>
    </row>
    <row r="244" spans="1:1">
      <c r="A244" s="2" t="s">
        <v>258</v>
      </c>
    </row>
    <row r="246" spans="1:1">
      <c r="A246" s="1" t="s">
        <v>259</v>
      </c>
    </row>
    <row r="247" spans="1:1">
      <c r="A247" s="2" t="s">
        <v>224</v>
      </c>
    </row>
    <row r="248" spans="1:1">
      <c r="A248" s="2" t="s">
        <v>223</v>
      </c>
    </row>
    <row r="250" spans="1:1" ht="28.5" customHeight="1">
      <c r="A250" s="10" t="s">
        <v>260</v>
      </c>
    </row>
    <row r="251" spans="1:1">
      <c r="A251" s="2" t="s">
        <v>261</v>
      </c>
    </row>
    <row r="252" spans="1:1">
      <c r="A252" s="2" t="s">
        <v>262</v>
      </c>
    </row>
    <row r="253" spans="1:1">
      <c r="A253" s="2" t="s">
        <v>263</v>
      </c>
    </row>
  </sheetData>
  <mergeCells count="16">
    <mergeCell ref="A99:B99"/>
    <mergeCell ref="A201:A202"/>
    <mergeCell ref="B201:B202"/>
    <mergeCell ref="A207:B207"/>
    <mergeCell ref="A1:C1"/>
    <mergeCell ref="A22:B22"/>
    <mergeCell ref="A30:C30"/>
    <mergeCell ref="A65:A66"/>
    <mergeCell ref="A64:B64"/>
    <mergeCell ref="A82:A84"/>
    <mergeCell ref="A86:C86"/>
    <mergeCell ref="A67:A68"/>
    <mergeCell ref="A69:A71"/>
    <mergeCell ref="A72:A73"/>
    <mergeCell ref="A74:A75"/>
    <mergeCell ref="A76:A78"/>
  </mergeCells>
  <conditionalFormatting sqref="B32:B56">
    <cfRule type="cellIs" dxfId="8" priority="5" operator="equal">
      <formula>"CATASTROFICO"</formula>
    </cfRule>
    <cfRule type="cellIs" dxfId="7" priority="6" operator="equal">
      <formula>"MAYOR"</formula>
    </cfRule>
    <cfRule type="cellIs" dxfId="6" priority="7" operator="equal">
      <formula>"MODERADO"</formula>
    </cfRule>
    <cfRule type="cellIs" dxfId="5" priority="8" operator="equal">
      <formula>"MENOR"</formula>
    </cfRule>
    <cfRule type="cellIs" dxfId="4" priority="9" operator="equal">
      <formula>"INSIGNIFICANTE"</formula>
    </cfRule>
  </conditionalFormatting>
  <conditionalFormatting sqref="C32:C56">
    <cfRule type="cellIs" dxfId="3" priority="1" operator="equal">
      <formula>"EXTREMO"</formula>
    </cfRule>
    <cfRule type="cellIs" dxfId="2" priority="2" operator="equal">
      <formula>"ALTO"</formula>
    </cfRule>
    <cfRule type="cellIs" dxfId="1" priority="3" operator="equal">
      <formula>"MODERADO"</formula>
    </cfRule>
    <cfRule type="cellIs" dxfId="0" priority="4" operator="equal">
      <formula>"BAJO"</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e11291c-4e20-41c5-bd77-368ee8b03ca4" xsi:nil="true"/>
    <lcf76f155ced4ddcb4097134ff3c332f xmlns="6aeadf18-1425-45c8-9796-bcaa77df07f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60B07941C47493459C24F886EB3267AC" ma:contentTypeVersion="18" ma:contentTypeDescription="Crear nuevo documento." ma:contentTypeScope="" ma:versionID="e1273b3aa1073d6852a6b6d92e72d84b">
  <xsd:schema xmlns:xsd="http://www.w3.org/2001/XMLSchema" xmlns:xs="http://www.w3.org/2001/XMLSchema" xmlns:p="http://schemas.microsoft.com/office/2006/metadata/properties" xmlns:ns2="6aeadf18-1425-45c8-9796-bcaa77df07f6" xmlns:ns3="de11291c-4e20-41c5-bd77-368ee8b03ca4" targetNamespace="http://schemas.microsoft.com/office/2006/metadata/properties" ma:root="true" ma:fieldsID="383f3a98d24bbe949e916eab3ff618d2" ns2:_="" ns3:_="">
    <xsd:import namespace="6aeadf18-1425-45c8-9796-bcaa77df07f6"/>
    <xsd:import namespace="de11291c-4e20-41c5-bd77-368ee8b03c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adf18-1425-45c8-9796-bcaa77df07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9765d1ed-40da-4baf-8b08-8fc6c3ff474a"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e11291c-4e20-41c5-bd77-368ee8b03ca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541a3e0-0a4b-4153-95be-7f0df6bedfc2}" ma:internalName="TaxCatchAll" ma:showField="CatchAllData" ma:web="de11291c-4e20-41c5-bd77-368ee8b03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4F3917A-E9E3-4064-9235-3E8A0A1C2CB6}"/>
</file>

<file path=customXml/itemProps2.xml><?xml version="1.0" encoding="utf-8"?>
<ds:datastoreItem xmlns:ds="http://schemas.openxmlformats.org/officeDocument/2006/customXml" ds:itemID="{E9B6D10E-514F-44AC-BAFF-22ED18B3B0B7}"/>
</file>

<file path=customXml/itemProps3.xml><?xml version="1.0" encoding="utf-8"?>
<ds:datastoreItem xmlns:ds="http://schemas.openxmlformats.org/officeDocument/2006/customXml" ds:itemID="{D0127835-449C-45F1-8A28-8E742C0B98B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SEBASTIÁN</dc:creator>
  <cp:keywords/>
  <dc:description/>
  <cp:lastModifiedBy/>
  <cp:revision/>
  <dcterms:created xsi:type="dcterms:W3CDTF">2021-01-05T19:35:42Z</dcterms:created>
  <dcterms:modified xsi:type="dcterms:W3CDTF">2024-02-19T21:27:18Z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0x01010060B07941C47493459C24F886EB3267AC</vt:lpwstr>
  </property>
  <property fmtid="{D5CDD505-2E9C-101B-9397-08002B2CF9AE}" pid="3" name="MediaServiceImageTags">
    <vt:lpwstr/>
  </property>
</Properties>
</file>