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7"/>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904AA6F1-AE68-4EC1-8DCC-F0E88CE280A8}"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 i="1" l="1"/>
  <c r="AB12" i="1"/>
  <c r="Z12" i="1"/>
  <c r="Y12" i="1"/>
  <c r="S12" i="1"/>
  <c r="T12" i="1" s="1"/>
  <c r="R12" i="1"/>
  <c r="Q12" i="1"/>
  <c r="L12" i="1"/>
  <c r="M12" i="1" s="1"/>
  <c r="AE12" i="1" l="1"/>
  <c r="U12" i="1"/>
  <c r="AN12" i="1" s="1"/>
  <c r="AM12" i="1" s="1"/>
  <c r="AI12" i="1"/>
  <c r="AK12" i="1" s="1"/>
  <c r="AL12" i="1" s="1"/>
  <c r="N12" i="1"/>
  <c r="AL8" i="1"/>
  <c r="AD8" i="1"/>
  <c r="AB8" i="1"/>
  <c r="Z8" i="1"/>
  <c r="Y8" i="1"/>
  <c r="V8" i="1"/>
  <c r="R8" i="1"/>
  <c r="AD7" i="1"/>
  <c r="AB7" i="1"/>
  <c r="Z7" i="1"/>
  <c r="Y7" i="1"/>
  <c r="S7" i="1"/>
  <c r="T7" i="1" s="1"/>
  <c r="R7" i="1"/>
  <c r="Q7" i="1"/>
  <c r="L7" i="1"/>
  <c r="M7" i="1" s="1"/>
  <c r="N7" i="1" s="1"/>
  <c r="AD11" i="1"/>
  <c r="AB11" i="1"/>
  <c r="Z11" i="1"/>
  <c r="Y11" i="1"/>
  <c r="T11" i="1"/>
  <c r="R11" i="1"/>
  <c r="AD10" i="1"/>
  <c r="AB10" i="1"/>
  <c r="Z10" i="1"/>
  <c r="Y10" i="1"/>
  <c r="T10" i="1"/>
  <c r="R10" i="1"/>
  <c r="AD9" i="1"/>
  <c r="AB9" i="1"/>
  <c r="Z9" i="1"/>
  <c r="Y9" i="1"/>
  <c r="S9" i="1"/>
  <c r="T9" i="1" s="1"/>
  <c r="R9" i="1"/>
  <c r="Q9" i="1"/>
  <c r="L9" i="1"/>
  <c r="M9" i="1" s="1"/>
  <c r="AD26" i="1"/>
  <c r="AB26" i="1"/>
  <c r="Z26" i="1"/>
  <c r="Y26" i="1"/>
  <c r="S26" i="1"/>
  <c r="T26" i="1" s="1"/>
  <c r="R26" i="1"/>
  <c r="Q26" i="1"/>
  <c r="L26" i="1"/>
  <c r="M26" i="1" s="1"/>
  <c r="AO18" i="1"/>
  <c r="AP18" i="1" s="1"/>
  <c r="Y17" i="1"/>
  <c r="Z17" i="1"/>
  <c r="Y18" i="1"/>
  <c r="Z18" i="1"/>
  <c r="Y19" i="1"/>
  <c r="Z19" i="1"/>
  <c r="Y20" i="1"/>
  <c r="Z20" i="1"/>
  <c r="V12" i="1" l="1"/>
  <c r="W12" i="1" s="1"/>
  <c r="AJ12" i="1"/>
  <c r="AQ12" i="1"/>
  <c r="AE10" i="1"/>
  <c r="U7" i="1"/>
  <c r="AN7" i="1" s="1"/>
  <c r="AM7" i="1" s="1"/>
  <c r="AE8" i="1"/>
  <c r="AE7" i="1"/>
  <c r="AI7" i="1" s="1"/>
  <c r="AE9" i="1"/>
  <c r="AI9" i="1" s="1"/>
  <c r="AE11" i="1"/>
  <c r="N9" i="1"/>
  <c r="U9" i="1"/>
  <c r="U26" i="1"/>
  <c r="AN26" i="1" s="1"/>
  <c r="AM26" i="1" s="1"/>
  <c r="AE26" i="1"/>
  <c r="N26" i="1"/>
  <c r="Y23" i="1"/>
  <c r="Z23" i="1"/>
  <c r="Y24" i="1"/>
  <c r="Z24" i="1"/>
  <c r="AD16" i="1"/>
  <c r="AD17" i="1"/>
  <c r="AD18" i="1"/>
  <c r="AD19" i="1"/>
  <c r="AD20" i="1"/>
  <c r="AD21" i="1"/>
  <c r="AD31" i="1"/>
  <c r="AD22" i="1"/>
  <c r="AD23" i="1"/>
  <c r="AD24" i="1"/>
  <c r="AD25" i="1"/>
  <c r="AD27" i="1"/>
  <c r="AD28" i="1"/>
  <c r="AD29" i="1"/>
  <c r="AD30" i="1"/>
  <c r="AB30" i="1"/>
  <c r="AB16" i="1"/>
  <c r="AB17" i="1"/>
  <c r="AB18" i="1"/>
  <c r="AB19" i="1"/>
  <c r="AB20" i="1"/>
  <c r="AB21" i="1"/>
  <c r="AB31" i="1"/>
  <c r="AE31" i="1" s="1"/>
  <c r="AB22" i="1"/>
  <c r="AB23" i="1"/>
  <c r="AB24" i="1"/>
  <c r="AB25" i="1"/>
  <c r="AB27" i="1"/>
  <c r="AB28" i="1"/>
  <c r="AB29" i="1"/>
  <c r="AD13" i="1"/>
  <c r="AD15" i="1"/>
  <c r="AD14" i="1"/>
  <c r="AB14" i="1"/>
  <c r="AB15" i="1"/>
  <c r="AI11" i="1" l="1"/>
  <c r="AN9" i="1" s="1"/>
  <c r="AO9" i="1" s="1"/>
  <c r="AP9" i="1" s="1"/>
  <c r="AM9" i="1" s="1"/>
  <c r="AI10" i="1"/>
  <c r="AK9" i="1" s="1"/>
  <c r="AJ9" i="1" s="1"/>
  <c r="AI8" i="1"/>
  <c r="AK7" i="1" s="1"/>
  <c r="AL7" i="1" s="1"/>
  <c r="V7" i="1"/>
  <c r="W7" i="1" s="1"/>
  <c r="V9" i="1"/>
  <c r="W9" i="1" s="1"/>
  <c r="V26" i="1"/>
  <c r="W26" i="1" s="1"/>
  <c r="Y29" i="1"/>
  <c r="Z29" i="1"/>
  <c r="AE30" i="1"/>
  <c r="AE29" i="1"/>
  <c r="T29" i="1"/>
  <c r="R29" i="1"/>
  <c r="AE28" i="1"/>
  <c r="Z28" i="1"/>
  <c r="Y28" i="1"/>
  <c r="S28" i="1"/>
  <c r="T28" i="1" s="1"/>
  <c r="R28" i="1"/>
  <c r="Q28" i="1"/>
  <c r="L28" i="1"/>
  <c r="M28" i="1" s="1"/>
  <c r="Y14" i="1"/>
  <c r="Z14" i="1"/>
  <c r="Y15" i="1"/>
  <c r="Z15" i="1"/>
  <c r="AE27" i="1"/>
  <c r="Z27" i="1"/>
  <c r="Y27" i="1"/>
  <c r="R27" i="1"/>
  <c r="Z25" i="1"/>
  <c r="Y25" i="1"/>
  <c r="S25" i="1"/>
  <c r="T25" i="1" s="1"/>
  <c r="R25" i="1"/>
  <c r="Q25" i="1"/>
  <c r="L25" i="1"/>
  <c r="M25" i="1" s="1"/>
  <c r="AE24" i="1"/>
  <c r="AI24" i="1" s="1"/>
  <c r="AN22" i="1" s="1"/>
  <c r="AO22" i="1" s="1"/>
  <c r="AP22" i="1" s="1"/>
  <c r="AE23" i="1"/>
  <c r="T23" i="1"/>
  <c r="R23" i="1"/>
  <c r="AE22" i="1"/>
  <c r="Z22" i="1"/>
  <c r="Y22" i="1"/>
  <c r="S22" i="1"/>
  <c r="T22" i="1" s="1"/>
  <c r="R22" i="1"/>
  <c r="Q22" i="1"/>
  <c r="L22" i="1"/>
  <c r="M22" i="1" s="1"/>
  <c r="AI26" i="1" s="1"/>
  <c r="AI27" i="1" s="1"/>
  <c r="AK26" i="1" s="1"/>
  <c r="AJ26" i="1" s="1"/>
  <c r="AE14" i="1"/>
  <c r="AE15" i="1"/>
  <c r="AE17" i="1"/>
  <c r="AE18" i="1"/>
  <c r="AE19" i="1"/>
  <c r="AE20" i="1"/>
  <c r="T20" i="1"/>
  <c r="R20" i="1"/>
  <c r="T17" i="1"/>
  <c r="R17" i="1"/>
  <c r="AE16" i="1"/>
  <c r="Z16" i="1"/>
  <c r="Y16" i="1"/>
  <c r="S16" i="1"/>
  <c r="T16" i="1" s="1"/>
  <c r="R16" i="1"/>
  <c r="Q16" i="1"/>
  <c r="L16" i="1"/>
  <c r="M16" i="1" s="1"/>
  <c r="AQ7" i="1" l="1"/>
  <c r="AJ7" i="1"/>
  <c r="AL9" i="1"/>
  <c r="AQ9" i="1"/>
  <c r="AI16" i="1"/>
  <c r="AI17" i="1" s="1"/>
  <c r="AI18" i="1" s="1"/>
  <c r="AI19" i="1" s="1"/>
  <c r="AK16" i="1" s="1"/>
  <c r="AQ16" i="1" s="1"/>
  <c r="AI23" i="1"/>
  <c r="AK22" i="1" s="1"/>
  <c r="AQ22" i="1" s="1"/>
  <c r="U28" i="1"/>
  <c r="V28" i="1" s="1"/>
  <c r="AI22" i="1"/>
  <c r="AM22" i="1"/>
  <c r="U25" i="1"/>
  <c r="AN25" i="1" s="1"/>
  <c r="AM25" i="1" s="1"/>
  <c r="AE25" i="1"/>
  <c r="AI25" i="1" s="1"/>
  <c r="AK25" i="1" s="1"/>
  <c r="AI28" i="1"/>
  <c r="AK28" i="1" s="1"/>
  <c r="N28" i="1"/>
  <c r="U22" i="1"/>
  <c r="N25" i="1"/>
  <c r="N22" i="1"/>
  <c r="U16" i="1"/>
  <c r="N16" i="1"/>
  <c r="AN28" i="1" l="1"/>
  <c r="AM28" i="1" s="1"/>
  <c r="AL26" i="1"/>
  <c r="AQ26" i="1"/>
  <c r="AI20" i="1"/>
  <c r="AN16" i="1" s="1"/>
  <c r="AM16" i="1" s="1"/>
  <c r="V25" i="1"/>
  <c r="W25" i="1" s="1"/>
  <c r="V22" i="1"/>
  <c r="W22" i="1" s="1"/>
  <c r="V27" i="1"/>
  <c r="W28" i="1"/>
  <c r="AJ28" i="1"/>
  <c r="AL28" i="1"/>
  <c r="V16" i="1"/>
  <c r="W16" i="1" s="1"/>
  <c r="AL27" i="1"/>
  <c r="AQ25" i="1"/>
  <c r="AL25" i="1"/>
  <c r="AJ25" i="1"/>
  <c r="AJ22" i="1"/>
  <c r="AL22" i="1"/>
  <c r="AJ16" i="1"/>
  <c r="AL16" i="1"/>
  <c r="AQ28" i="1" l="1"/>
  <c r="AB13" i="1"/>
  <c r="S31" i="1"/>
  <c r="S21" i="1"/>
  <c r="S13" i="1"/>
  <c r="Q31" i="1"/>
  <c r="Q21" i="1"/>
  <c r="Z21" i="1" l="1"/>
  <c r="Z31" i="1"/>
  <c r="Z13" i="1"/>
  <c r="Y21" i="1"/>
  <c r="Y31" i="1"/>
  <c r="Y13" i="1"/>
  <c r="T13" i="1"/>
  <c r="T14" i="1"/>
  <c r="T15" i="1"/>
  <c r="R21" i="1"/>
  <c r="Q13" i="1"/>
  <c r="R13" i="1" s="1"/>
  <c r="T21" i="1"/>
  <c r="T31" i="1"/>
  <c r="AE21" i="1"/>
  <c r="R15" i="1"/>
  <c r="R31" i="1"/>
  <c r="L21" i="1"/>
  <c r="M21" i="1" s="1"/>
  <c r="L31" i="1"/>
  <c r="M31" i="1" s="1"/>
  <c r="AI31" i="1" s="1"/>
  <c r="R14" i="1"/>
  <c r="L13" i="1"/>
  <c r="M13" i="1" s="1"/>
  <c r="AI21" i="1" l="1"/>
  <c r="AK21" i="1" s="1"/>
  <c r="N31" i="1"/>
  <c r="N21" i="1"/>
  <c r="N13" i="1"/>
  <c r="AK31" i="1"/>
  <c r="AJ31" i="1" s="1"/>
  <c r="AE13" i="1"/>
  <c r="AI13" i="1" s="1"/>
  <c r="AI14" i="1" s="1"/>
  <c r="AK13" i="1" s="1"/>
  <c r="U13" i="1"/>
  <c r="AI15" i="1" s="1"/>
  <c r="AN13" i="1" s="1"/>
  <c r="AO13" i="1" s="1"/>
  <c r="AP13" i="1" s="1"/>
  <c r="U31" i="1"/>
  <c r="U21" i="1"/>
  <c r="AQ13" i="1" l="1"/>
  <c r="AJ13" i="1"/>
  <c r="AL31" i="1"/>
  <c r="V21" i="1"/>
  <c r="W21" i="1" s="1"/>
  <c r="AN21" i="1"/>
  <c r="AM21" i="1" s="1"/>
  <c r="V31" i="1"/>
  <c r="W31" i="1" s="1"/>
  <c r="AN31" i="1"/>
  <c r="AM31" i="1" s="1"/>
  <c r="AJ21" i="1"/>
  <c r="AL21" i="1"/>
  <c r="V13" i="1"/>
  <c r="W13" i="1" s="1"/>
  <c r="AQ21" i="1" l="1"/>
  <c r="AL13" i="1"/>
  <c r="AQ31" i="1"/>
  <c r="AM1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<sst xmlns="http://schemas.openxmlformats.org/spreadsheetml/2006/main" count="764" uniqueCount="336">
  <si>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</si>
  <si>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</si>
  <si>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</si>
  <si>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</si>
  <si>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</si>
  <si>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</si>
  <si>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</si>
  <si>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</si>
  <si>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</si>
  <si>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</si>
  <si>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</si>
  <si>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</si>
  <si>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</si>
  <si>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</si>
  <si>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</si>
  <si>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</si>
  <si>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</si>
  <si>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</si>
  <si>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</si>
  <si>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</si>
  <si>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</si>
  <si>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</si>
  <si>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</si>
  <si>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</si>
  <si>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</si>
  <si>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</si>
  <si>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</si>
  <si>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</si>
  <si>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</si>
  <si>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</si>
  <si>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</si>
  <si>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</si>
  <si>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</si>
  <si>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</si>
  <si>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</si>
  <si>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</si>
  <si>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</si>
  <si>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</si>
  <si>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</si>
  <si>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</si>
  <si>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</si>
  <si>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</si>
  <si>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</si>
  <si>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</si>
  <si>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</si>
  <si>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</si>
  <si>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</si>
  <si>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</si>
  <si>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</si>
  <si>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</si>
  <si>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</si>
  <si>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</si>
  <si>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</si>
  <si>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</si>
  <si>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Salud Integral a la fauna/Subdireccion de atencion a la fauna</t>
  </si>
  <si>
    <r>
      <rPr>
        <b/>
        <sz val="11"/>
        <rFont val="Arial"/>
        <family val="2"/>
      </rPr>
      <t xml:space="preserve">Objetivo estratégico: </t>
    </r>
    <r>
      <rPr>
        <sz val="11"/>
        <rFont val="Arial"/>
        <family val="2"/>
      </rPr>
      <t xml:space="preserve">
Proteger la vida y ser garantes del trato digno hacia los animales, a través de acciones de protección y bienestar animal
</t>
    </r>
    <r>
      <rPr>
        <b/>
        <sz val="11"/>
        <rFont val="Arial"/>
        <family val="2"/>
      </rPr>
      <t>Objetivo del proceso:</t>
    </r>
    <r>
      <rPr>
        <sz val="11"/>
        <rFont val="Arial"/>
        <family val="2"/>
      </rPr>
      <t xml:space="preserve">
Prestar los servicios de atención en salud medico veterinarios a los animales identificados y registrados en el Instituto de Protección y Bienestar Animal reportados en el Distrito Capital con el fin de mejorar sus condiciones de salud y bienestar</t>
    </r>
  </si>
  <si>
    <t>El proceso inicia con el reporte o solicitud de atencion medica veterinaria y/o identificacion y termina con la devolucion del animal al tenedor, al lugar de origen o programa de adopciones</t>
  </si>
  <si>
    <t>Afectación reputacional y sanciones administrativas y disciplinarias</t>
  </si>
  <si>
    <t>Sanciones administrativas y disciplinarias por incumplimiento de términos de respuesta y perdida de confiranza en la gestion del area en respuestas a PQR</t>
  </si>
  <si>
    <t xml:space="preserve"> </t>
  </si>
  <si>
    <t>Posibilidad de afectación reputacional,  y sancionaes administrativas y disciplinarias por el  incumplimiento en la calidad y oportunidad de las  respuesta emitidas por la  Subdirección de Atención a la Fauna</t>
  </si>
  <si>
    <t xml:space="preserve">Ejecución y administración de procesos : Pérdidas derivadas de errores en la ejecución y administración de procesos. </t>
  </si>
  <si>
    <t>24 a 500 veces por año</t>
  </si>
  <si>
    <t>El riesgo afecta la imagen del Instituto con algunos usuarios de relevancia frente al logro de los objetivos</t>
  </si>
  <si>
    <t xml:space="preserve">Los apoyos administrativos a la subdireccion de Atencion a la fauna realizarán retroalimentación mensual a los equipos encargados de gestionar las PQRSD al interior de las dependencia a través de reuniones y socializaciones.
</t>
  </si>
  <si>
    <t>Preventivo</t>
  </si>
  <si>
    <t>Manual</t>
  </si>
  <si>
    <t>Documentado</t>
  </si>
  <si>
    <t>Continua</t>
  </si>
  <si>
    <t>Con registro</t>
  </si>
  <si>
    <t>Reducir: Despues de realizar un analisis y cosiderar que el nivel de riesgo es alto, se determina tratarlo mediante transferencia o mitigacion del mismo</t>
  </si>
  <si>
    <t>Retroalimentación mensual a los equipos  encargados de gestionar las PQRSD al interior de las dependencias a través de reuniones y socializaciones.</t>
  </si>
  <si>
    <t>Los apoyos administrativos a la subdireccion de Atencion a la fauna</t>
  </si>
  <si>
    <t>En curso</t>
  </si>
  <si>
    <t>Acta mensual de retroalimentacion  a los equipos  encargados de gestionar las PQRSD al interior de las dependencias</t>
  </si>
  <si>
    <t>Se efectuó reunión de socialización del procedimiento en el mes de abril, ya que por retrazos en la contratación no se contó lider en el proceso hasta finales de marzo.</t>
  </si>
  <si>
    <t>Controlado</t>
  </si>
  <si>
    <t>De acuerdo al autocontrol solo se evidencia el pantallazo de la reunion del mes de abril, los encargados son los apoyos administrativos no el lider, se recomienda que la evidencia tenga contenido de la reunion y lista de asistencia</t>
  </si>
  <si>
    <t xml:space="preserve">De acuerdo con las evidencias anexas, lo descrito en el plan de acción y el indicador de gestión del riesgo, se recomienda realizar las actas de reunión y listado de asistencia frente a la retroalimentación mensual con el equipo de trabajo encargado de gestionar las PQRSD, para que de esta manera haya un cumplimiento en las respuestas dadas por la Subdirección de Atención a la Fauna.  </t>
  </si>
  <si>
    <r>
      <rPr>
        <sz val="11"/>
        <color rgb="FF000000"/>
        <rFont val="Arial"/>
      </rPr>
      <t xml:space="preserve">Se efectuó reunión de socialización del procedimiento y retroalimentación en el mes de junio de 2023 , ya que por retrazos en la contratación no se contó lider en el proceso hasta finales de marzo. </t>
    </r>
    <r>
      <rPr>
        <b/>
        <sz val="11"/>
        <color rgb="FF000000"/>
        <rFont val="Arial"/>
      </rPr>
      <t xml:space="preserve">SOPORTE 6.1 </t>
    </r>
    <r>
      <rPr>
        <sz val="11"/>
        <color rgb="FF000000"/>
        <rFont val="Arial"/>
      </rPr>
      <t>: Acta de reunion reinduccion procedimiento II cuatrimestre</t>
    </r>
  </si>
  <si>
    <t>De acuerdo a las evidencias suministradas se observa el cumplimiento de la actividad</t>
  </si>
  <si>
    <t xml:space="preserve">Conforme con lo descrito en el plan de acción “Retroalimentación mensual a los equipos encargados de gestionar las PQRSD al interior de las dependencias a través de reuniones y socializaciones”, se evidenció un acta de reunión del mes de junio frente al seguimiento al plan de mejoramiento a PQRSD, se sugiere que el acta de reunión cuente con las firmas de los participantes. 
Es importante resaltar que en el autocontrol se señaló que se efectuó una sola reunión por retrasos en la contratación del apoyo del proceso hasta finales de marzo, sin embargo, se debe tener en cuenta que el segundo cuatrimestre va de mayo a agosto. 
Por otro lado, se recomienda establecer la causa raíz del riesgo identificado.
</t>
  </si>
  <si>
    <r>
      <rPr>
        <sz val="11"/>
        <color rgb="FF000000"/>
        <rFont val="Arial"/>
      </rPr>
      <t xml:space="preserve">En el III Cuatrimestre se efectuó reunión de socialización del procedimiento y retroalimentación en el mes de septiembre de 2023.
</t>
    </r>
    <r>
      <rPr>
        <b/>
        <sz val="11"/>
        <color rgb="FF000000"/>
        <rFont val="Arial"/>
      </rPr>
      <t xml:space="preserve"> SOPORTE 6.1</t>
    </r>
    <r>
      <rPr>
        <sz val="11"/>
        <color rgb="FF000000"/>
        <rFont val="Arial"/>
      </rPr>
      <t xml:space="preserve"> : Acta de reunion reinduccion procedimiento III cuatrimestre</t>
    </r>
  </si>
  <si>
    <t>De acuerdo a las evidencias suministradas se observa el cumplimiento de la actividad, el riesgo se encuentra controlado</t>
  </si>
  <si>
    <t xml:space="preserve">De acuerdo con el Indicador de Gestión del Riesgo se presentará “Acta mensual de retroalimentación a los equipos encargados de gestionar las PQRSD al interior de las dependencias”, por lo tanto, se recomienda adjuntar las actas de reunión correspondientes, ya que se evidenció un acta del mes de septiembre, asimismo, se sugiere que las actas se encuentren firmadas por todos los participantes. </t>
  </si>
  <si>
    <t>Los apoyos administrativos a la subdireccion de Atencion a la fauna realizará y entregará seguimiento cuando se requiera a las áreas sobre el estado de las PQRSD, con el fin de alertar de manera preventiva y dar respuesta oportuna en términos de Ley.</t>
  </si>
  <si>
    <t>Detectivo</t>
  </si>
  <si>
    <t>Seguimiento cuando se requiera a las áreas sobre el estado de las PQRSD, con el fin de alertar de manera preventiva y dar respuesta oportuna en términos de Ley.</t>
  </si>
  <si>
    <t>Correos de seguimiento cuando se requiera a las áreas sobre el estado de las PQRSD</t>
  </si>
  <si>
    <t>Se realizó seguimiento diario por Whatsapp a todos los programas en los cuales se envian alertas de manera preventiva con el fin de dar respuesta oportuna en los terminos legales. Adicionalmente semanalmente se enviaron correos electronicos a los programas con el fin de realizar seguimiento.</t>
  </si>
  <si>
    <t>El riesgo esta controlado, se evidencia los pantallazos de los correos y whasapps enviados</t>
  </si>
  <si>
    <t xml:space="preserve">Conforme con las evidencias allegadas, se pudo identificar que los pantallazos de correos electrónicos y las conversaciones sostenidas por WhatsApp solo corresponden al  mes de abril de 2023, lo cual no permite un corroborar lo descrito en el autocontrol del proceso; Se sugiere que en el indicador de gestión del riesgo se establezca tiempos para el desarrollo de las actividades establecidas. </t>
  </si>
  <si>
    <r>
      <rPr>
        <sz val="11"/>
        <color rgb="FF000000"/>
        <rFont val="Arial"/>
      </rPr>
      <t xml:space="preserve">Se realizó seguimiento diario por Whatsapp a todos los programas en los cuales se envian alertas de manera preventiva con el fin de dar respuesta oportuna en los terminos legales. Adicionalmente semanalmente se enviaron correos electronicos a los programas con el fin de realizar seguimiento.  </t>
    </r>
    <r>
      <rPr>
        <b/>
        <sz val="11"/>
        <color rgb="FF000000"/>
        <rFont val="Arial"/>
      </rPr>
      <t xml:space="preserve">SOPORTE 6.2: </t>
    </r>
    <r>
      <rPr>
        <sz val="11"/>
        <color rgb="FF000000"/>
        <rFont val="Arial"/>
      </rPr>
      <t>Carpetas con pantallazos de seguimientos II Cuatrimestre</t>
    </r>
  </si>
  <si>
    <t xml:space="preserve">De acuerdo con las evidencias anexas, se identificó seguimiento por correo electrónico y vía WhatsApp al estado de las PQRSD recibidas por cada programa de la Subdirección de Atención a la Fauna en los meses de mayo y junio. Sin embargo, para los meses de julio y agosto no se observaron evidencias que permitieran conocer el cumplimiento de la acción establecida. </t>
  </si>
  <si>
    <r>
      <rPr>
        <sz val="11"/>
        <color rgb="FF000000"/>
        <rFont val="Arial"/>
      </rPr>
      <t xml:space="preserve">Se realizó seguimiento diario por Whatsapp a todos los programas en los cuales se envian alertas de manera preventiva con el fin de dar respuesta oportuna en los terminos legales. Adicionalmente semanalmente se enviaron correos electronicos a los programas con el fin de realizar seguimiento.  
</t>
    </r>
    <r>
      <rPr>
        <b/>
        <sz val="11"/>
        <color rgb="FF000000"/>
        <rFont val="Arial"/>
      </rPr>
      <t xml:space="preserve">SOPORTE 6.2: </t>
    </r>
    <r>
      <rPr>
        <sz val="11"/>
        <color rgb="FF000000"/>
        <rFont val="Arial"/>
      </rPr>
      <t>Carpetas con pantallazos de seguimientos III Cuatrimestre ( Septiembre, Octubre, Noviembre y Diembre 2023)</t>
    </r>
  </si>
  <si>
    <t xml:space="preserve">De acuerdo con las evidencias anexas, se identificó seguimiento al estado de las PQRSD recibidas por cada programa de la Subdirección de Atención a la Fauna durante el tercer cuatrimestre de 2023. Se recomienda modificar en caso de considerarse necesario el indicador de Gestión Riesgo ya que señala “Correos de seguimiento cuando se requiera a las áreas sobre el estado de las PQRSD” y los seguimientos también se realizan vía WhatsApp. </t>
  </si>
  <si>
    <t>Salud Integral a la Fauna/Subdireccion de Atencion a la Fauna -Brigadas Medicas Veterinarias</t>
  </si>
  <si>
    <r>
      <rPr>
        <b/>
        <sz val="11"/>
        <rFont val="Arial"/>
        <family val="2"/>
      </rPr>
      <t xml:space="preserve">Objetivo estratégico: </t>
    </r>
    <r>
      <rPr>
        <sz val="11"/>
        <rFont val="Arial"/>
        <family val="2"/>
      </rPr>
      <t xml:space="preserve">
Proteger la vida y ser garantes del trato digno hacia los animales, a través de acciones de protección y bienestar animal
</t>
    </r>
    <r>
      <rPr>
        <b/>
        <sz val="11"/>
        <rFont val="Arial"/>
        <family val="2"/>
      </rPr>
      <t>Objetivo del proceso:</t>
    </r>
    <r>
      <rPr>
        <sz val="11"/>
        <rFont val="Arial"/>
        <family val="2"/>
      </rPr>
      <t xml:space="preserve">
Prestar los servicios de atención en salud medico veterinarios a los animales identificados y registrados en el Instituto de Protección y Bienestar Animal reportados en el Distrito Capital con el fin de mejorar sus condiciones de salud y bienestar.</t>
    </r>
  </si>
  <si>
    <t>Afectación reputacional</t>
  </si>
  <si>
    <t>Perdida de la confianza en la gestion para el desarrollo de cada uno de los programas</t>
  </si>
  <si>
    <t>Incumplimiento de los pasos establecidos en en cada uno de los programas desarrollados por la subdirección de Atención a la Fauna</t>
  </si>
  <si>
    <t>Posibilidad de afectación  reputacional con perdida de confianza en la gestión del area por el  no cumplimiento de los procedimientos de los programas misionales de la Subdirección de Atención a la Fauna</t>
  </si>
  <si>
    <t>Usuarios, productos y prácticas: Fallas negligentes o involuntarias de las obligaciones frente a los usuarios y que impiden satisfacer una obligación profesional frente a éstos.</t>
  </si>
  <si>
    <t>3 a 24 veces por año</t>
  </si>
  <si>
    <t>Los apoyos administrativos a la subdirección de Atención a la fauna realizarán socialización  de los procedimientos de los programas misionales:
Brigadas médicas
Urgencias Veterinarias
Sinantropicos
Maltrato
Salud Integral UCA
Esterilizaciones</t>
  </si>
  <si>
    <t>Aleatoria</t>
  </si>
  <si>
    <t>1. Realización de socialización  de los procedimientos de los programas misionales:
Brigadas médicas
Urgencias Veterinarias
Sinantropicos
Maltrato
Salud Integral UCA
Esterilizaciones
2. Aplicación de formulario para evaluar el entendimiento de la capacitación</t>
  </si>
  <si>
    <t>Los apoyos administrativos a la subdirecció n de Atención a la fauna</t>
  </si>
  <si>
    <t>Sin iniciar</t>
  </si>
  <si>
    <t>Socialización  de los procedimientos y resultados de aplicación del formulario de forms por capacitación</t>
  </si>
  <si>
    <t xml:space="preserve">1.	Se realizó socialización de los procedimientos de los Programas Misionales:
•	Brigadas Médicas: Febrero, Marzo y Abril (No se contó con Líder en el mes de Enero)
•	Urgencias Veterinarias: 1. Se realiza Reunión Resocialización procedimiento  PM01-PR03 -  Procedimiento De Atención de Urgencias Veterinarias Caninos y Felinos Sin Propietario, Así como socialización observaciones  en Auditoria realizadas por parte de la oficina de Control Interno, mes de dciembre de 2022. 2. Se anexa encuentra realizada a través de formulario forms de los asistentes. 
ANEXO 1. Acta de reunión Equipo
ANEXO 2. Encuesta Formulario Forms
•	Sinantrópicos: Se realizan reuniones en el mes de febrero y abril de 2023 para socializar con el equipo técnico del programa de sinantrópicos y los procedimientos que abarca al equipo.
•	Maltrato: Acta de socialización del procedimiento de Escuadrón Anticrueldad.
•	Salud Integral UCA:  Se efectuó socialización del procedimiento de la Unidad de Cuidado Animal a los equipos técnicos de el área médica, nutrición, comportamiento, custodia y adopciones.
•	Esterilizaciones: Se llevó a cabo la actualización desde el componente técnico del procedimiento de esterilización para estratos 1, 2 y 3 servicio tercerizado, el cual se remitió vía correo electrónico el día 11/04/2023 a los profesionales designados desde la SAF. 
2.	Se implemento formulario de Teams para la aplicación de formulario de entendimiento a las capacitaciones dadas por los lideres a través del link: https://forms.office.com/Pages/DesignPageV2.aspx?subpage=design&amp;FormId=NJjqRbP3okqg6lX6u5BummRnGx6cBVBKo9DG_ugzEDNUQlFNSVA0VVM4WVBHTFVHUk5LVlgwUElMSS4u&amp;Token=b50d1bee8be44d94940ded93c54bd960 (Se adjuntan resultados)
</t>
  </si>
  <si>
    <t>Se evidencia la socialización de los procedimientos; sin embargo revisar los programas misionales:*Urgencias veterinarias no deja abrir la evidencia *Esterilizaciones no se deja abrir la evidencia. En los resultados encuesta de entendimiento el soporte no corresponde</t>
  </si>
  <si>
    <t xml:space="preserve">Se evidenciaron actas de reunión y listados de asistencias de las diferentes capacitaciones que se han realizado en los programas misionales que integran la Subdirección de Atención a la Fauna, frente a la socialización de procedimientos, seguimiento de las actividades realizadas y compromiso pactados. Sin embargo, se recomienda socialización del procedimiento al equipo de trabajo del programa de Esterilizaciones de felinos y caninos. 
Cabe mencionar que el documento del formulario de entendimiento no corresponde a los resultados obtenidos 
</t>
  </si>
  <si>
    <r>
      <rPr>
        <sz val="11"/>
        <color rgb="FF000000"/>
        <rFont val="Arial"/>
      </rPr>
      <t xml:space="preserve">1.	Se realizó socialización y resocialización de los procedimientos de los Programas Misionales II Cuatrimestre de 2023:
Brigadas médicas
Urgencias Veterinarias
Sinantropicos
Maltrato
Salud Integral UCA
Esterilizaciones                                                                                                                                                                     </t>
    </r>
    <r>
      <rPr>
        <b/>
        <sz val="11"/>
        <color rgb="FF000000"/>
        <rFont val="Arial"/>
      </rPr>
      <t>SOPORTE 1:</t>
    </r>
    <r>
      <rPr>
        <sz val="11"/>
        <color rgb="FF000000"/>
        <rFont val="Arial"/>
      </rPr>
      <t xml:space="preserve"> Actas de socialización y resocialización por programa
2,.	Se implemento formulario de Teams para la aplicación de formulario de entendimiento a las capacitaciones dadas por los lideres a través del link: https://forms.office.com/Pages/DesignPageV2.aspx?subpage=design&amp;FormId=NJjqRbP3okqg6lX6u5BummRnGx6cBVBKo9DG_ugzEDNUQlFNSVA0VVM4WVBHTFVHUk5LVlgwUElMSS4u&amp;Token=b50d1bee8be44d94940ded93c54bd960 (Se adjuntan resultados)
</t>
    </r>
  </si>
  <si>
    <t>Se evidenciaron actas de reunión y listados de asistencias de las diferentes capacitaciones que se han realizado dentro de los programas de la Subdirección de Atención a la Fauna durante el segundo cuatrimestre. De igual manera, se identificó el formato de Encuesta de entendimiento capacitaciones equipos técnicos programas SAF junto con los resultados obtenidos, desde Control Interno se recomienda realizar seguimiento y un plan de acción en caso de ser necesario frente a los resultados registrados.  
Se sugiere, que se anexe el acta de reunión y no solo ellistado de asistencia, con el fin de conocer el desarrollo de las mesas de trabajo.</t>
  </si>
  <si>
    <r>
      <rPr>
        <sz val="11"/>
        <color rgb="FF000000"/>
        <rFont val="Arial"/>
      </rPr>
      <t xml:space="preserve">1.	Se realizó socialización y resocialización de los procedimientos de los Programas Misionales III Cuatrimestre de 2023:
Brigadas médicas
Urgencias Veterinarias
Sinantropicos
Maltrato
Salud Integral UCA
Esterilizaciones                                                                                                                                                                     </t>
    </r>
    <r>
      <rPr>
        <b/>
        <sz val="11"/>
        <color rgb="FF000000"/>
        <rFont val="Arial"/>
      </rPr>
      <t>SOPORTE 9.1:</t>
    </r>
    <r>
      <rPr>
        <sz val="11"/>
        <color rgb="FF000000"/>
        <rFont val="Arial"/>
      </rPr>
      <t xml:space="preserve"> Actas de socialización y resocialización por programa
</t>
    </r>
    <r>
      <rPr>
        <b/>
        <sz val="11"/>
        <color rgb="FF000000"/>
        <rFont val="Arial"/>
      </rPr>
      <t>SOPORTE 9.2:</t>
    </r>
    <r>
      <rPr>
        <sz val="11"/>
        <color rgb="FF000000"/>
        <rFont val="Arial"/>
      </rPr>
      <t xml:space="preserve">	Se implemento formulario de Teams para la aplicación de formulario de entendimiento a las capacitaciones dadas por los lideres a través del link: https://forms.office.com/Pages/DesignPageV2.aspx?subpage=design&amp;FormId=NJjqRbP3okqg6lX6u5BummRnGx6cBVBKo9DG_ugzEDNUQlFNSVA0VVM4WVBHTFVHUk5LVlgwUElMSS4u&amp;Token=b50d1bee8be44d94940ded93c54bd960 (Se adjuntan resultados)
</t>
    </r>
  </si>
  <si>
    <t xml:space="preserve">Se identificaron actas de reunión y listados de asistencias de las diferentes capacitaciones que se han realizado dentro de los programas misionales de la Subdirección de Atención a la Fauna, durante el último cuatrimestre del 2023. Asimismo, se evidenció la matriz de Encuesta de entendimiento capacitaciones equipos técnicos programas SAF junto con los resultados obtenidos, de acuerdo con dichos resultados se sugiere realizar seguimiento y un plan de acción en caso de ser necesario.
</t>
  </si>
  <si>
    <t>Los apoyos administrativos a la subdirecció n de Atención a la fauna realizaran seguimiento a la ejecución de cada uno de los programas misionales:
Brigadas médicas
Urgencias Veterinarias
Sinantropicos
Maltrato
Salud Integral UCA
Esterilizaciones</t>
  </si>
  <si>
    <t>Realización de seguimiento a la ejecución de cada uno de los programas misionales:
Brigadas médicas
Urgencias Veterinarias
Sinantropicos
Maltrato
Salud Integral UCA
Esterilizaciones</t>
  </si>
  <si>
    <t>Matrices de seguimiento a los programas de 
Brigadas médicas
Urgencias Veterinarias
Sinantropicos
Maltrato
Salud Integral UCA
Esterilizaciones</t>
  </si>
  <si>
    <t xml:space="preserve">
Se realizo seguimiento a la ejecución de cada uno de los programas misionales:
•	Brigadas Médicas:  Se realizó seguimiento y retroalimentación de las inconsistencias encontradas en las actas y registros de valoración del programa de brigadas médicas en el mes de abril del 2023  
•	Urgencias Veterinarias: Se realiza seguimiento a través de las siguientes Matrices: 1. Base De Datos Solicitud De Atención Urgencias Veterinarias PM01-Pr03-F01. 2. Matriz de seguimiento de ingreso al programa de Urgencias Veterinarias PM01-PR03-F07. Las cuales son remitidas luego de revisión, de manera mensual al Enlace de planeación SAF, con el objeto de consolidarlas y posterior remisión a Oficina Asesora de Planeación.
ANEXO 3. Bases solicitud de atención
ANEXO 4. Matrices de seguimiento de ingreso al programa 1 Cuatrienio 2023.
•	Sinantrópicos: Se anexan informes de gestión del programa de sinantrópicos de los meses de enero. Febrero, marzo y abril de 2023.
•	Maltrato:  Matrices de seguimiento de ejecución mensual del programa de Escuadrón Anticrueldad. (enero, febrero, marzo y abril)
•	Esterilizaciones: Actas mesas de trabajo equipo técnico esterilizaciones 1, 2 y 3 servicio tercerizado enero-abril 2023. Anexo 3. Es importante mencionar que, se inició ejecución de nuevos contratos en el mes de abril, por tal circunstancia, se anexa acta de inicio a la ejecución de los contratos, para el mes de abril, la cual contó con la participación del equipo técnico y se encuentra en revisión y aprobación por parte de los contratistas
</t>
  </si>
  <si>
    <t>Se encuentran las evidencias al seguimiento de los programas. Sin embargo, en el programa misional *Urgencias veterinarias los soportes no se pueden abrir, el riesgo se encuentra parcialmente controlado. Se recomienda revisar el indicador de gestión porque todas las evidencias no son matrices</t>
  </si>
  <si>
    <t xml:space="preserve">Se evidencian matrices y documentos que permiten identificar el seguimiento de las actividades realizadas por los programas misionales de Instituto, sin embargo, no se evidencia matriz de seguimiento del programa de Escuadrón anti-crueldad del mes de abril de 2023.
Se recomienda modificar o actualizar el indicador de riesgo de gestión en caso de ser necesario, ya que de acuerdo con las evidencias cargadas no todos los seguimientos se realizan por medio de matrices. 
</t>
  </si>
  <si>
    <r>
      <rPr>
        <sz val="11"/>
        <color rgb="FF000000"/>
        <rFont val="Arial"/>
      </rPr>
      <t xml:space="preserve">
2.	Se realizó seguimiento a los Programas Misionales II Cuatrimestre de 2023:
Brigadas médicas
Urgencias Veterinarias
Sinantropicos
Maltrato
Salud Integral UCA
Esterilizaciones                                                                                                                                                                     </t>
    </r>
    <r>
      <rPr>
        <b/>
        <sz val="11"/>
        <color rgb="FF000000"/>
        <rFont val="Arial"/>
      </rPr>
      <t>SOPORTE 2:</t>
    </r>
    <r>
      <rPr>
        <sz val="11"/>
        <color rgb="FF000000"/>
        <rFont val="Arial"/>
      </rPr>
      <t xml:space="preserve"> Bases de datos de seguimiento II Cuatrimestre</t>
    </r>
  </si>
  <si>
    <t xml:space="preserve">Se observaron las bases de datos de seguimiento a la ejecución de los programas misionales de la Subdirección de Atención a la Fauna durante el segundo cuatrimestre, reportando así el avance de ejecución durante la vigencia. Se recomienda continuar con el registro y diligenciamiento en estas bases de datos, ya que permite identificar presencia de baja o sobre ejecución de las actividades programadas para cada programa. </t>
  </si>
  <si>
    <r>
      <rPr>
        <sz val="11"/>
        <color rgb="FF000000"/>
        <rFont val="Arial"/>
      </rPr>
      <t xml:space="preserve">
2.	Se realizó seguimiento a los Programas Misionales III Cuatrimestre de 2023:
Brigadas médicas
Urgencias Veterinarias
Sinantropicos
Maltrato
Salud Integral UCA
Esterilizaciones                                                                                                                                                                     </t>
    </r>
    <r>
      <rPr>
        <b/>
        <sz val="11"/>
        <color rgb="FF000000"/>
        <rFont val="Arial"/>
      </rPr>
      <t>SOPORTE 9.3:</t>
    </r>
    <r>
      <rPr>
        <sz val="11"/>
        <color rgb="FF000000"/>
        <rFont val="Arial"/>
      </rPr>
      <t xml:space="preserve"> Bases de datos de seguimiento III Cuatrimestre</t>
    </r>
  </si>
  <si>
    <t>Se observaron matrices de seguimiento de los diferentes programas de la Subdirección de Atención a la Fauna, identificando el avance de cada uno durante el tercer cuatrimestre del 2023, sin embargo, no se evidenció la matriz de seguimiento del mes de diciembre de esterilizaciones, salud integral UCA y sinantrópicos.</t>
  </si>
  <si>
    <t>Los apoyos administrativos a la subdirecció n de Atención a la fauna realizaran reunión mensual para retroalimentacion de errores cometidos en el diligenciamiento de los formatos cuando se presenten</t>
  </si>
  <si>
    <t>Correctivo</t>
  </si>
  <si>
    <t>Sin Documental</t>
  </si>
  <si>
    <t>Realización de  reunión mensual para retroalimentación de errores cometidos en el diligenciamiento de los formatos cuando se presenten</t>
  </si>
  <si>
    <t>Acta de reunión mensual cuando se identifiquen errores en el diligencimiento de formatos de los programas</t>
  </si>
  <si>
    <t xml:space="preserve">Se realizo seguimiento a la ejecución de cada uno de los programas misionales:
•	Brigadas Médicas:  Se adjunta escáner de los registros médicos a los cuales se les realizo seguimiento con el fin de verificar procedimiento.
•	Urgencias Veterinarias: Para el Primer Cuatrimestre, no se han realizado observaciones relacionadas con errores en el diligenciamiento de los formatos, No obstante, si se socializaron recomendaciones generales en cuanto algunos formatos pertenecientes el procedimiento PM01- PR03.
•	Sinantrópicos: Para el Primer Cuatrimestre, se realizaron reuniones con recomendaciones para el diligenciamiento de formularios (febrero, marzo y abril de 2023).
•	Maltrato: Para el Primer Cuatrimestre, se realizaron reuniones con recomendaciones para el diligenciamiento de formatos.
•	Esterilizaciones: Para el Primer Cuatrimestre, no se han realizado observaciones relacionadas con errores en el diligenciamiento de los formatos
</t>
  </si>
  <si>
    <t>Se evidencia algunas actas de las reuniones. Revisar el programa misional urgencias veterinarias, maltrato, salud integral UCA y esterilizaciones no se pueden visualizar los soportes</t>
  </si>
  <si>
    <t xml:space="preserve">Se observan actas de reunión de algunos procesos misionales frente a las indicaciones correspondientes al diligenciamiento de documentos propios del programa. Se recomienda continuar con la ejecución de las actividades dispuestas, así como la constante revisión de formatos diligenciados por parte de los profesionales de cada área. </t>
  </si>
  <si>
    <r>
      <rPr>
        <sz val="11"/>
        <color rgb="FF000000"/>
        <rFont val="Arial"/>
      </rPr>
      <t xml:space="preserve">3. Se realizo retroalimentación de diligenciamiento de formatos relacionados                                                      Brigadas médicas
Urgencias Veterinarias
Sinantropicos
Maltrato
Salud Integral UCA
Esterilizaciones                                                                                                                                                                     </t>
    </r>
    <r>
      <rPr>
        <b/>
        <sz val="11"/>
        <color rgb="FF000000"/>
        <rFont val="Arial"/>
      </rPr>
      <t xml:space="preserve">SOPORTE 3: </t>
    </r>
    <r>
      <rPr>
        <sz val="11"/>
        <color rgb="FF000000"/>
        <rFont val="Arial"/>
      </rPr>
      <t>Bases de datos de seguimiento II Cuatrimestre</t>
    </r>
  </si>
  <si>
    <t xml:space="preserve">Si bien, en las evidencias anexas se observaron actas de reunión donde se socializaron los procedimientos, no en todas se identificó retroalimentación correspondiente al diligenciamiento de los formatos tal como se indica en el auto control. Por lo tanto, se recomienda incluir dicha retroalimentación en las socializaciones y mesas de trabajo en caso de considerarse necesario, así como, se sugiere claridad en el reporte de autocontrol del proceso. </t>
  </si>
  <si>
    <r>
      <rPr>
        <sz val="11"/>
        <color rgb="FF000000"/>
        <rFont val="Arial"/>
      </rPr>
      <t xml:space="preserve">3. Se realizo retroalimentación de diligenciamiento de formatos relacionados III Cuatrimestre
Brigadas médicas
Urgencias Veterinarias
Sinantropicos
Maltrato
Salud Integral UCA
Esterilizaciones                                                                                                                                                                     </t>
    </r>
    <r>
      <rPr>
        <b/>
        <sz val="11"/>
        <color rgb="FF000000"/>
        <rFont val="Arial"/>
      </rPr>
      <t>SOPORTE 9.4:</t>
    </r>
    <r>
      <rPr>
        <sz val="11"/>
        <color rgb="FF000000"/>
        <rFont val="Arial"/>
      </rPr>
      <t xml:space="preserve"> Bases de datos de seguimiento III Cuatrimestre</t>
    </r>
  </si>
  <si>
    <t>De acuerdo con las evidencias cargadas se identificaron actas de reunión donde se socializaron los procedimientos, sin embargo, no en todas se identificó retroalimentación correspondiente al diligenciamiento de los formatos tal como se indica en el auto control. Por lo tanto, se recomienda incluir dicha retroalimentación en las socializaciones y mesas de trabajo, así como, adjuntar las actas con el desarrollo de las reuniones y no solo con el listado de asistencia.</t>
  </si>
  <si>
    <t>Salud Integral a la Fauna/Subdireccion de Atencion a la Fauna -Sinantropicos</t>
  </si>
  <si>
    <r>
      <rPr>
        <b/>
        <sz val="11"/>
        <rFont val="Arial"/>
        <family val="2"/>
      </rPr>
      <t>Objetivo estratégico:</t>
    </r>
    <r>
      <rPr>
        <sz val="11"/>
        <rFont val="Arial"/>
        <family val="2"/>
      </rPr>
      <t xml:space="preserve"> 
Proteger la vida y ser garantes del trato digno hacia los animales, a través de acciones de protección y bienestar animal
</t>
    </r>
    <r>
      <rPr>
        <b/>
        <sz val="11"/>
        <rFont val="Arial"/>
        <family val="2"/>
      </rPr>
      <t xml:space="preserve">
Objetivo del proceso:
</t>
    </r>
    <r>
      <rPr>
        <sz val="11"/>
        <rFont val="Arial"/>
        <family val="2"/>
      </rPr>
      <t>Prestar los servicios de atención en salud medico veterinarios a los animales identificados y registrados en el Instituto de Protección y Bienestar Animal reportados en el Distrito Capital con el fin de mejorar sus condiciones de salud y bienestar.</t>
    </r>
  </si>
  <si>
    <t>Afectación reputacional y económica</t>
  </si>
  <si>
    <t xml:space="preserve">Perdida de confianza en el area, con posibilidad de afectación economica por no control en contratos con operadores de servicios misionales </t>
  </si>
  <si>
    <t>Falta de seguimiento a la ejecución de contratos con operadores de servicios misionales</t>
  </si>
  <si>
    <t>Posibilidad afectación  reputacional y economica debido a la falta de seguimiento a la ejecucion de contratos con operadores de servicios misionales</t>
  </si>
  <si>
    <t>2 veces por año</t>
  </si>
  <si>
    <t>Los apoyos administrativos a la subdirecció n de Atención a la fauna realizarán seguimiento mensual para la supervisión de los contratos con operadores de servicios misionales:
Esteriliaziones
Urgencias Veterinarias
Sinantropicos</t>
  </si>
  <si>
    <t>Realización de seguimiento mensual para la supervisión de los contratos con operadores de servicios misionales
Esteriliaziones
Urgencias Veterinarias
Sinantropicos</t>
  </si>
  <si>
    <t xml:space="preserve">Actas de supervisión de contratos de: 
Esteriliaziones
Urgencias Veterinarias
Sinantropicos </t>
  </si>
  <si>
    <t xml:space="preserve">Realización de seguimiento mensual para la supervisión de los contratos con operadores de servicios misionales
•	Esterilizaciones: Actas de seguimiento a la ejecución de los contratos servicio tercerizado e informes de supervisión enero-abril 2023. Anexo 4. Es importante mencionar que, se inició ejecución de nuevos contratos en el mes de abril, por tal circunstancia, se anexa acta de inicio a la ejecución de los contratos, para el mes de abril. 
•	Urgencias Veterinarias: Se realiza seguimiento Técnico y Financiero a la ejecución del contrato 371-2022 IMPECOS SAS, contratado para la atención de caninos y felinos en estado de Urgencia Vital remitidos por la Entidad. ANEXO 4 Actas de supervisión
•	Sinantrópicos:  En la actualidad no se cuenta con contratos vigentes para la ejecución del programa de Sinantrópicos.
</t>
  </si>
  <si>
    <t>Solo se evidencia el soporte para el servicio misional sinantrópicos. Las actas de supervisión de contratos de Esteriliaziones y Urgencias Veterinarias no se puede visualizar. Se recomienda quitar de los soportes los servicios misionales a los que no se les hizo seguimiento</t>
  </si>
  <si>
    <t xml:space="preserve"> Se observaron actas de reunión frente al seguimiento a la ejecución de los procesos contractuales con operadores, dicho seguimiento se realizó por parte de los supervisores del contrato de los procesos correspondientes de acuerdo con lo descrito en el control y el plan de acción.</t>
  </si>
  <si>
    <t xml:space="preserve">3, Realización de seguimiento mensual para la supervisión de los contratos con operadores de servicios misionales
•	Esterilizaciones: Actas de seguimiento a la ejecución de los contratos servicio tercerizado e informes de supervisión may-jun-jul-ago de 2023
•	Urgencias Veterinarias: Se realiza seguimiento Técnico y Financiero a la ejecución del contrato 371-2022 IMPECOS SAS, contratado para la atención de caninos y felinos en estado de Urgencia Vital remitidos por la Entidad.may-jun-jul-ago de 2023
•	Sinantrópicos: Seguimiento a la supervicion del convnenio 311 del 2023 jul-ago de 2023 ( El convenio inicio ejecución en julio de 2023)
</t>
  </si>
  <si>
    <t xml:space="preserve">Se observaron actas de reunión de seguimiento a la ejecución de los procesos contractuales e informes de supervisión de los programas de esterilizaciones, urgencias veterinarias y sinantrópicos. Se recomienda que las actas de reunión sean firmadas por todos los participantes. </t>
  </si>
  <si>
    <r>
      <rPr>
        <sz val="11"/>
        <color rgb="FF000000"/>
        <rFont val="Arial"/>
      </rPr>
      <t xml:space="preserve">3. Realización de seguimiento mensual para la supervisión de los contratos con operadores de servicios misionales:
</t>
    </r>
    <r>
      <rPr>
        <b/>
        <sz val="11"/>
        <color rgb="FF000000"/>
        <rFont val="Arial"/>
      </rPr>
      <t xml:space="preserve">SOPORTE 10: 
</t>
    </r>
    <r>
      <rPr>
        <sz val="11"/>
        <color rgb="FF000000"/>
        <rFont val="Arial"/>
      </rPr>
      <t xml:space="preserve">•	Esterilizaciones: Actas de seguimiento a la ejecución de los contratos servicio tercerizado e informes de supervisión septiembre, octubre, noviembre y diciembre de 2023
•	Urgencias Veterinarias: Se realiza seguimiento Técnico y Financiero a la ejecución del contrato 371-2022 IMPECOS SAS, contratado para la atención de caninos y felinos en estado de Urgencia Vital remitidos por la Entidad septiembre, octubre, noviembre y diciembre de 2023
•	Sinantrópicos: Seguimiento a la supervicion del convnenio 311 del 2023 septiembre - noviembre ( El convenio finalizó ejecución en noviembre de 2023)
</t>
    </r>
  </si>
  <si>
    <t>De acuerdo a las evidencias suministradas se observa el cumplimiento de la actividad, el riesgo se encuentra controlado. Se evidencia la adopción de recomendaciones realizadas en seguimientos anteriores.</t>
  </si>
  <si>
    <t xml:space="preserve">Se observaron actas de reunión frente al seguimiento de la ejecución de los procesos contractuales con operadores de acuerdo con el desarrollo de actividades ejecutadas durante el tercer cuatrimestre de 2023. Sin embargo, en el plan de acción se reporta “Realización de seguimiento mensual para la supervisión de los contratos con operadores de servicios misionales” por lo tanto, se recomienda anexar las actas de reunión de manera mensual mientras los procesos contractuales se encuentran vigentes. </t>
  </si>
  <si>
    <t>Eliminado controlado</t>
  </si>
  <si>
    <t>Prestar los servicios de atención en salud medico veterinarios a los animales identificados y registrados en el Instituto de Protección y Bienestar Animal reportados en el Distrito Capital con el fin de mejorar sus condiciones de salud y bienestar.</t>
  </si>
  <si>
    <t>reputacional</t>
  </si>
  <si>
    <t>Alto demanda de atención con relación a la capacidad operativa
Alta rotación de personal</t>
  </si>
  <si>
    <t>Necesidad de diligenciamiento rapido en las jornadas</t>
  </si>
  <si>
    <t>Posibilidad de diligenciamiento inadecuado (falta de información, mala redacción) en los registros de atención de brigadas médicas veterinarias</t>
  </si>
  <si>
    <t> </t>
  </si>
  <si>
    <t>Salud Integral a la Fauna/Subdireccion de Atencion a la Fauna -Urgencias Medicas Veterinarias</t>
  </si>
  <si>
    <t>Generacion de complicaciones adicionales que puedan llevar a la muerte de caninos y felinos
Afectación de la imagen institucional
 Aumento en la inconformidad de la ciudadanía frente a la prestación del servicio</t>
  </si>
  <si>
    <t>Demoras en la oportunidad de la atención al caso reportado
Debilidad en el seguimiento de la ejecución del programa de urgencias veterinarias
Demora en la asignación de la solicitud de urgencias debido a falta de información suministrada por el peticionario</t>
  </si>
  <si>
    <t>Descuido en el cumplimiento de los pasos establecidos en los protocolos  y procedimiento del Programa de Urgencias Veterinarias</t>
  </si>
  <si>
    <t>Posibilidad de incumplimiento del Procedimiento para la Atención de urgencias veterinaria de caninos y felinos sin propietario.</t>
  </si>
  <si>
    <r>
      <t xml:space="preserve">Afectación del bienestar de las palomas de plaza </t>
    </r>
    <r>
      <rPr>
        <i/>
        <sz val="11"/>
        <rFont val="Arial"/>
        <family val="2"/>
      </rPr>
      <t xml:space="preserve">(Columba livia)
</t>
    </r>
    <r>
      <rPr>
        <sz val="11"/>
        <rFont val="Arial"/>
        <family val="2"/>
      </rPr>
      <t>Perdida de oportunidad para la investigación y  socioambiental de la especie
Consecuencias displinarias</t>
    </r>
  </si>
  <si>
    <r>
      <t xml:space="preserve">Aplicación inadecuada del procedimiento de manejo de atencion a las palomas de plaza </t>
    </r>
    <r>
      <rPr>
        <i/>
        <sz val="11"/>
        <rFont val="Arial"/>
        <family val="2"/>
      </rPr>
      <t>(Columbia livia)</t>
    </r>
  </si>
  <si>
    <t>Necesidad de captura sin manejar los tiempos estipulados</t>
  </si>
  <si>
    <r>
      <rPr>
        <sz val="11"/>
        <color rgb="FF000000"/>
        <rFont val="Arial"/>
        <family val="2"/>
      </rPr>
      <t>Posibilidad del inadecuado manejo en la atención a las palomas de plaza (</t>
    </r>
    <r>
      <rPr>
        <i/>
        <sz val="11"/>
        <color rgb="FF000000"/>
        <rFont val="Arial"/>
        <family val="2"/>
      </rPr>
      <t>Columba livia)</t>
    </r>
  </si>
  <si>
    <t>Salud Integral a la Fauna/Subdireccion de Atencion a la Fauna -Esterilizaciones</t>
  </si>
  <si>
    <t>Mala imagen institucional
Posibles hallazgos displinarios, fiscales y administrativos</t>
  </si>
  <si>
    <t>Deserción de la ciudadania a las citas programadas por el aplicativo web del Instituto.
Presupuesto inicial limitados para la ejecución de la meta 
Reprogramación de la meta finalizando vigencia para nuevas asignaciones presupuestales</t>
  </si>
  <si>
    <t xml:space="preserve">Debido a la emergencia sanitaria se programan citas por el aplicativo web y no con publicación para jornadas masivas </t>
  </si>
  <si>
    <t xml:space="preserve">Posibilidad de retrasos en el cumplimiento de la ejecución física del programa Integral de Esterilizaciones de perros y gatos en el D.C. </t>
  </si>
  <si>
    <t>Salud Integral a la fauna/Subdireccion de atencion a la fauna-Identificación</t>
  </si>
  <si>
    <t>Regsitro en la plataforma de información errónea, incompleta o duplicada
Inexactitud en la información generada en los reportes de gestión
Detrimento patrimonial</t>
  </si>
  <si>
    <t>Diligenciamiento  inadecuado de las implantaciones realizadas
Falta de articulación con las áreas participantes 
Retrazos en el reprote de los microchips implantados por los programas del Instituto</t>
  </si>
  <si>
    <t>No diligencimiento de Base de seguimiento de microchips</t>
  </si>
  <si>
    <t>Posibilidad del inadecuado manejo en  la trazabilidad de dispositivo electronico de identificacion y registro (Microchip) de animales en Bogota D.C</t>
  </si>
  <si>
    <t xml:space="preserve">Sanciones administrativas y disciplinarias por incumplimiento de términos de respuesta
Reproceso en el tramite de respuesta.
Perdida de imagen institucional
Evaluación  negativa en cumplimiento al procedimiento de seguimiento y medicion de servicio a la ciudadania </t>
  </si>
  <si>
    <t>Reprocesos en la elaboración y revisión de las respuestas por  debilidad en la forma,  contenido y argumentación de las mismas.
Alta Demanda de requerimientos que requieren intervencion y/o concertacion con el peticionario previa a la emision de la respuesta</t>
  </si>
  <si>
    <t>Alto Volumen de solicitudes asignadas a la Subdirección</t>
  </si>
  <si>
    <t>Posibilidad de incumplimiento en la calidad y oportunidad de las  respuesta emitidas por la  Subdirección de Atención a la Fauna</t>
  </si>
  <si>
    <t>Contaminación cruzada</t>
  </si>
  <si>
    <t>Desactualizacion en lineamientos  descritos en los protocolos para la ejecución de esterilizaciones</t>
  </si>
  <si>
    <t>Realización de procedimientos masivos en tiempo justos y volumenes</t>
  </si>
  <si>
    <t>Posibilidad  de inadecuado  manejo y uso de medicamentos, buenas practicas y asepsia en  la  ejecución de las Jornadas de Esterilización en el Distrito Capital.</t>
  </si>
  <si>
    <t>Inadecuada asertividad en la entregar de la información a la comunidad en el manejo de animales sinantrópicos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</si>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</sst>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0">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i/>
      <sz val="11"/>
      <name val="Arial"/>
      <family val="2"/>
    </font>
    <font>
      <sz val="10"/>
      <color rgb="FF000000"/>
      <name val="Arial"/>
      <family val="2"/>
    </font>
    <font>
      <b/>
      <sz val="11"/>
      <color rgb="FFFF0000"/>
      <name val="Arial"/>
      <family val="2"/>
    </font>
    <font>
      <i/>
      <sz val="11"/>
      <color rgb="FF000000"/>
      <name val="Arial"/>
      <family val="2"/>
    </font>
    <font>
      <b/>
      <sz val="8"/>
      <color rgb="FF000000"/>
      <name val="Calibri"/>
      <family val="2"/>
      <scheme val="minor"/>
    </font>
    <font>
      <sz val="11"/>
      <color theme="1"/>
      <name val="Calibri"/>
      <family val="2"/>
      <charset val="1"/>
    </font>
    <font>
      <sz val="11"/>
      <color rgb="FF000000"/>
      <name val="Arial"/>
    </font>
    <font>
      <b/>
      <sz val="11"/>
      <color rgb="FF000000"/>
      <name val="Arial"/>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FFFF"/>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right style="medium">
        <color rgb="FF000000"/>
      </right>
      <top style="medium">
        <color rgb="FF000000"/>
      </top>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thin">
        <color indexed="64"/>
      </right>
      <top style="thin">
        <color indexed="64"/>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indexed="64"/>
      </left>
      <right/>
      <top style="medium">
        <color rgb="FF000000"/>
      </top>
      <bottom style="thin">
        <color indexed="64"/>
      </bottom>
      <diagonal/>
    </border>
    <border>
      <left style="thin">
        <color indexed="64"/>
      </left>
      <right/>
      <top style="thin">
        <color indexed="64"/>
      </top>
      <bottom style="medium">
        <color rgb="FF000000"/>
      </bottom>
      <diagonal/>
    </border>
    <border>
      <left/>
      <right style="thin">
        <color indexed="64"/>
      </right>
      <top style="medium">
        <color rgb="FF000000"/>
      </top>
      <bottom style="thin">
        <color indexed="64"/>
      </bottom>
      <diagonal/>
    </border>
    <border>
      <left/>
      <right style="thin">
        <color indexed="64"/>
      </right>
      <top style="thin">
        <color indexed="64"/>
      </top>
      <bottom style="medium">
        <color rgb="FF000000"/>
      </bottom>
      <diagonal/>
    </border>
  </borders>
  <cellStyleXfs count="2">
    <xf numFmtId="0" fontId="0" fillId="0" borderId="0"/>
    <xf numFmtId="9" fontId="7" fillId="0" borderId="0" applyFont="0" applyFill="0" applyBorder="0" applyAlignment="0" applyProtection="0"/>
  </cellStyleXfs>
  <cellXfs count="284">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5" fillId="0" borderId="1" xfId="0" applyFont="1" applyBorder="1" applyAlignment="1" applyProtection="1">
      <alignment horizontal="left"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164" fontId="5" fillId="0" borderId="1" xfId="0" applyNumberFormat="1" applyFont="1" applyBorder="1" applyAlignment="1" applyProtection="1">
      <alignment vertical="center" wrapText="1"/>
      <protection locked="0"/>
    </xf>
    <xf numFmtId="0" fontId="16" fillId="0" borderId="0" xfId="0" applyFont="1" applyAlignment="1" applyProtection="1">
      <alignment horizontal="center" vertical="center" wrapText="1"/>
      <protection locked="0"/>
    </xf>
    <xf numFmtId="0" fontId="24" fillId="7" borderId="1" xfId="0" applyFont="1" applyFill="1" applyBorder="1" applyAlignment="1" applyProtection="1">
      <alignment horizontal="center" vertical="center" wrapText="1"/>
      <protection locked="0"/>
    </xf>
    <xf numFmtId="0" fontId="24" fillId="7" borderId="2" xfId="0" applyFont="1" applyFill="1" applyBorder="1" applyAlignment="1" applyProtection="1">
      <alignment horizontal="center" vertical="center" wrapText="1"/>
      <protection locked="0"/>
    </xf>
    <xf numFmtId="9" fontId="24" fillId="0" borderId="1" xfId="1" applyFont="1" applyFill="1" applyBorder="1" applyAlignment="1" applyProtection="1">
      <alignment horizontal="center" vertical="center" wrapText="1"/>
    </xf>
    <xf numFmtId="0" fontId="3"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6" fillId="0" borderId="1" xfId="0" applyFont="1" applyBorder="1" applyAlignment="1">
      <alignment vertical="top" wrapText="1"/>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0" fontId="20" fillId="11" borderId="1" xfId="0" applyFont="1" applyFill="1" applyBorder="1" applyAlignment="1">
      <alignment horizontal="center" vertical="center" wrapText="1"/>
    </xf>
    <xf numFmtId="0" fontId="5" fillId="11" borderId="1" xfId="0" applyFont="1" applyFill="1" applyBorder="1" applyAlignment="1" applyProtection="1">
      <alignment vertical="center" wrapText="1"/>
      <protection locked="0"/>
    </xf>
    <xf numFmtId="0" fontId="5" fillId="11" borderId="1" xfId="0" applyFont="1" applyFill="1" applyBorder="1" applyAlignment="1">
      <alignment vertical="center" wrapText="1"/>
    </xf>
    <xf numFmtId="0" fontId="5" fillId="11" borderId="2" xfId="0" applyFont="1" applyFill="1" applyBorder="1" applyAlignment="1" applyProtection="1">
      <alignment vertical="center" wrapText="1"/>
      <protection locked="0"/>
    </xf>
    <xf numFmtId="9" fontId="3" fillId="11" borderId="1" xfId="1" applyFont="1" applyFill="1" applyBorder="1" applyAlignment="1" applyProtection="1">
      <alignment vertical="center" wrapText="1"/>
    </xf>
    <xf numFmtId="9" fontId="5" fillId="11" borderId="1" xfId="1" applyFont="1" applyFill="1" applyBorder="1" applyAlignment="1" applyProtection="1">
      <alignment horizontal="center" vertical="center" wrapText="1"/>
    </xf>
    <xf numFmtId="9" fontId="24" fillId="11" borderId="2" xfId="1" applyFont="1" applyFill="1" applyBorder="1" applyAlignment="1" applyProtection="1">
      <alignment horizontal="center" vertical="center" wrapText="1"/>
    </xf>
    <xf numFmtId="0" fontId="5" fillId="11" borderId="1" xfId="0" applyFont="1" applyFill="1" applyBorder="1" applyAlignment="1" applyProtection="1">
      <alignment horizontal="left" vertical="top" wrapText="1"/>
      <protection locked="0"/>
    </xf>
    <xf numFmtId="164" fontId="5" fillId="11" borderId="1" xfId="0" applyNumberFormat="1" applyFont="1" applyFill="1" applyBorder="1" applyAlignment="1" applyProtection="1">
      <alignment vertical="center" wrapText="1"/>
      <protection locked="0"/>
    </xf>
    <xf numFmtId="9" fontId="5" fillId="11" borderId="1" xfId="1" applyFont="1" applyFill="1" applyBorder="1" applyAlignment="1" applyProtection="1">
      <alignment horizontal="center" vertical="center" wrapText="1"/>
      <protection locked="0"/>
    </xf>
    <xf numFmtId="9" fontId="5" fillId="11" borderId="0" xfId="1"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11" borderId="1" xfId="0" applyFont="1" applyFill="1" applyBorder="1" applyAlignment="1" applyProtection="1">
      <alignment horizontal="center" vertical="center" wrapText="1"/>
      <protection locked="0"/>
    </xf>
    <xf numFmtId="9" fontId="24" fillId="11" borderId="1" xfId="1" applyFont="1" applyFill="1" applyBorder="1" applyAlignment="1" applyProtection="1">
      <alignment horizontal="center" vertical="center" wrapText="1"/>
    </xf>
    <xf numFmtId="164" fontId="5" fillId="11" borderId="1" xfId="0" applyNumberFormat="1" applyFont="1" applyFill="1" applyBorder="1" applyAlignment="1" applyProtection="1">
      <alignment horizontal="center" vertical="center" wrapText="1"/>
      <protection locked="0"/>
    </xf>
    <xf numFmtId="0" fontId="5" fillId="11" borderId="1" xfId="0" applyFont="1" applyFill="1" applyBorder="1" applyAlignment="1" applyProtection="1">
      <alignment horizontal="left" vertical="center" wrapText="1"/>
      <protection locked="0"/>
    </xf>
    <xf numFmtId="0" fontId="16" fillId="11" borderId="1" xfId="0" applyFont="1" applyFill="1" applyBorder="1" applyAlignment="1" applyProtection="1">
      <alignment horizontal="center" vertical="center" wrapText="1"/>
      <protection locked="0"/>
    </xf>
    <xf numFmtId="0" fontId="6" fillId="11" borderId="1" xfId="0" applyFont="1" applyFill="1" applyBorder="1" applyAlignment="1" applyProtection="1">
      <alignment vertical="center" wrapText="1"/>
      <protection locked="0"/>
    </xf>
    <xf numFmtId="9" fontId="3" fillId="11" borderId="1" xfId="1" applyFont="1" applyFill="1" applyBorder="1" applyAlignment="1" applyProtection="1">
      <alignment horizontal="center" vertical="center" wrapText="1"/>
      <protection locked="0"/>
    </xf>
    <xf numFmtId="0" fontId="21" fillId="11" borderId="17" xfId="0" applyFont="1" applyFill="1" applyBorder="1" applyAlignment="1" applyProtection="1">
      <alignment horizontal="left" vertical="top" wrapText="1"/>
      <protection locked="0"/>
    </xf>
    <xf numFmtId="0" fontId="21" fillId="11" borderId="16" xfId="0" applyFont="1" applyFill="1" applyBorder="1" applyAlignment="1" applyProtection="1">
      <alignment horizontal="left" vertical="top" wrapText="1"/>
      <protection locked="0"/>
    </xf>
    <xf numFmtId="0" fontId="23" fillId="11" borderId="1" xfId="0" applyFont="1" applyFill="1" applyBorder="1" applyAlignment="1" applyProtection="1">
      <alignment vertical="center" wrapText="1"/>
      <protection locked="0"/>
    </xf>
    <xf numFmtId="0" fontId="5" fillId="11" borderId="2" xfId="0" applyFont="1" applyFill="1" applyBorder="1" applyAlignment="1" applyProtection="1">
      <alignment horizontal="center" vertical="center" wrapText="1"/>
      <protection locked="0"/>
    </xf>
    <xf numFmtId="0" fontId="5" fillId="11" borderId="2" xfId="0" applyFont="1" applyFill="1" applyBorder="1" applyAlignment="1">
      <alignment horizontal="center" vertical="center" wrapText="1"/>
    </xf>
    <xf numFmtId="9" fontId="3" fillId="11" borderId="2" xfId="1" applyFont="1" applyFill="1" applyBorder="1" applyAlignment="1" applyProtection="1">
      <alignment horizontal="center" vertical="center" wrapText="1"/>
    </xf>
    <xf numFmtId="9" fontId="3" fillId="11" borderId="2" xfId="1" applyFont="1" applyFill="1" applyBorder="1" applyAlignment="1" applyProtection="1">
      <alignment vertical="center" wrapText="1"/>
    </xf>
    <xf numFmtId="0" fontId="16" fillId="11" borderId="2" xfId="0" applyFont="1" applyFill="1" applyBorder="1" applyAlignment="1" applyProtection="1">
      <alignment horizontal="center" vertical="center" wrapText="1"/>
      <protection locked="0"/>
    </xf>
    <xf numFmtId="164" fontId="5" fillId="11" borderId="2" xfId="0" applyNumberFormat="1" applyFont="1" applyFill="1" applyBorder="1" applyAlignment="1" applyProtection="1">
      <alignment horizontal="center" vertical="center" wrapText="1"/>
      <protection locked="0"/>
    </xf>
    <xf numFmtId="0" fontId="21" fillId="11" borderId="1" xfId="0" applyFont="1" applyFill="1" applyBorder="1" applyAlignment="1" applyProtection="1">
      <alignment horizontal="left" vertical="top" wrapText="1"/>
      <protection locked="0"/>
    </xf>
    <xf numFmtId="0" fontId="9" fillId="11" borderId="1" xfId="0" applyFont="1" applyFill="1" applyBorder="1" applyAlignment="1" applyProtection="1">
      <alignment vertical="top" wrapText="1"/>
      <protection locked="0"/>
    </xf>
    <xf numFmtId="0" fontId="6" fillId="0" borderId="1" xfId="0" applyFont="1" applyBorder="1" applyAlignment="1" applyProtection="1">
      <alignment vertical="center" wrapText="1"/>
      <protection locked="0"/>
    </xf>
    <xf numFmtId="0" fontId="16"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27" fillId="0" borderId="0" xfId="0" applyFont="1"/>
    <xf numFmtId="0" fontId="5" fillId="0" borderId="4" xfId="0" applyFont="1" applyBorder="1" applyAlignment="1">
      <alignment horizontal="center" vertical="center" wrapText="1"/>
    </xf>
    <xf numFmtId="9" fontId="3" fillId="0" borderId="4" xfId="1" applyFont="1" applyFill="1" applyBorder="1" applyAlignment="1" applyProtection="1">
      <alignment horizontal="center" vertical="center" wrapText="1"/>
    </xf>
    <xf numFmtId="0" fontId="5" fillId="0" borderId="4"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9" fontId="3" fillId="0" borderId="19" xfId="1" applyFont="1" applyFill="1" applyBorder="1" applyAlignment="1" applyProtection="1">
      <alignment horizontal="center" vertical="center" wrapText="1"/>
      <protection locked="0"/>
    </xf>
    <xf numFmtId="9" fontId="3" fillId="0" borderId="19" xfId="1" applyFont="1" applyFill="1" applyBorder="1" applyAlignment="1" applyProtection="1">
      <alignment horizontal="center" vertical="center" wrapText="1"/>
    </xf>
    <xf numFmtId="0" fontId="5" fillId="0" borderId="19" xfId="0" applyFont="1" applyBorder="1" applyAlignment="1" applyProtection="1">
      <alignment vertical="center" wrapText="1"/>
      <protection locked="0"/>
    </xf>
    <xf numFmtId="9" fontId="3" fillId="0" borderId="19" xfId="1" applyFont="1" applyFill="1" applyBorder="1" applyAlignment="1" applyProtection="1">
      <alignment vertical="center" wrapText="1"/>
    </xf>
    <xf numFmtId="0" fontId="16" fillId="0" borderId="19" xfId="0" applyFont="1" applyBorder="1" applyAlignment="1" applyProtection="1">
      <alignment horizontal="center" vertical="center" wrapText="1"/>
      <protection locked="0"/>
    </xf>
    <xf numFmtId="9" fontId="24" fillId="0" borderId="19" xfId="1" applyFont="1" applyFill="1" applyBorder="1" applyAlignment="1" applyProtection="1">
      <alignment horizontal="center" vertical="center" wrapText="1"/>
    </xf>
    <xf numFmtId="0" fontId="5" fillId="0" borderId="20" xfId="0" applyFont="1" applyBorder="1" applyAlignment="1" applyProtection="1">
      <alignment horizontal="center" vertical="center" wrapText="1"/>
      <protection locked="0"/>
    </xf>
    <xf numFmtId="164" fontId="5" fillId="0" borderId="19" xfId="0" applyNumberFormat="1" applyFont="1" applyBorder="1" applyAlignment="1" applyProtection="1">
      <alignment horizontal="center" vertical="center" wrapText="1"/>
      <protection locked="0"/>
    </xf>
    <xf numFmtId="0" fontId="5" fillId="12" borderId="20" xfId="0" applyFont="1" applyFill="1" applyBorder="1" applyAlignment="1" applyProtection="1">
      <alignment horizontal="center" vertical="center" wrapText="1"/>
      <protection locked="0"/>
    </xf>
    <xf numFmtId="9" fontId="5" fillId="0" borderId="20" xfId="1" applyFont="1" applyFill="1" applyBorder="1" applyAlignment="1" applyProtection="1">
      <alignment horizontal="center" vertical="center" wrapText="1"/>
      <protection locked="0"/>
    </xf>
    <xf numFmtId="0" fontId="28" fillId="0" borderId="20" xfId="0" applyFont="1" applyBorder="1" applyAlignment="1" applyProtection="1">
      <alignment horizontal="center" vertical="center" wrapText="1"/>
      <protection locked="0"/>
    </xf>
    <xf numFmtId="9" fontId="5" fillId="0" borderId="21" xfId="1" applyFont="1" applyFill="1" applyBorder="1" applyAlignment="1" applyProtection="1">
      <alignment horizontal="center" vertical="center" wrapText="1"/>
      <protection locked="0"/>
    </xf>
    <xf numFmtId="9" fontId="3" fillId="0" borderId="24" xfId="1" applyFont="1" applyFill="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24" xfId="0" applyFont="1" applyBorder="1" applyAlignment="1">
      <alignment horizontal="center" vertical="center" wrapText="1"/>
    </xf>
    <xf numFmtId="0" fontId="5" fillId="0" borderId="24" xfId="0" applyFont="1" applyBorder="1" applyAlignment="1" applyProtection="1">
      <alignment vertical="center" wrapText="1"/>
      <protection locked="0"/>
    </xf>
    <xf numFmtId="9" fontId="3" fillId="0" borderId="24" xfId="1" applyFont="1" applyFill="1" applyBorder="1" applyAlignment="1" applyProtection="1">
      <alignment vertical="center" wrapText="1"/>
    </xf>
    <xf numFmtId="9" fontId="3" fillId="0" borderId="24" xfId="1" applyFont="1" applyFill="1" applyBorder="1" applyAlignment="1" applyProtection="1">
      <alignment horizontal="center" vertical="center" wrapText="1"/>
    </xf>
    <xf numFmtId="0" fontId="16" fillId="0" borderId="24" xfId="0" applyFont="1" applyBorder="1" applyAlignment="1" applyProtection="1">
      <alignment horizontal="center" vertical="center" wrapText="1"/>
      <protection locked="0"/>
    </xf>
    <xf numFmtId="9" fontId="24" fillId="0" borderId="24" xfId="1" applyFont="1" applyFill="1" applyBorder="1" applyAlignment="1" applyProtection="1">
      <alignment horizontal="center" vertical="center" wrapText="1"/>
    </xf>
    <xf numFmtId="164" fontId="5" fillId="0" borderId="24" xfId="0" applyNumberFormat="1" applyFont="1" applyBorder="1" applyAlignment="1" applyProtection="1">
      <alignment horizontal="center" vertical="center" wrapText="1"/>
      <protection locked="0"/>
    </xf>
    <xf numFmtId="9" fontId="5" fillId="0" borderId="24" xfId="1" applyFont="1" applyFill="1" applyBorder="1" applyAlignment="1" applyProtection="1">
      <alignment horizontal="center" vertical="center" wrapText="1"/>
      <protection locked="0"/>
    </xf>
    <xf numFmtId="0" fontId="28" fillId="0" borderId="24" xfId="0" applyFont="1" applyBorder="1" applyAlignment="1" applyProtection="1">
      <alignment horizontal="center" vertical="center" wrapText="1"/>
      <protection locked="0"/>
    </xf>
    <xf numFmtId="9" fontId="5" fillId="0" borderId="25" xfId="1" applyFont="1" applyFill="1" applyBorder="1" applyAlignment="1" applyProtection="1">
      <alignment horizontal="center" vertical="center" wrapText="1"/>
      <protection locked="0"/>
    </xf>
    <xf numFmtId="0" fontId="5" fillId="0" borderId="4" xfId="0" applyFont="1" applyBorder="1" applyAlignment="1" applyProtection="1">
      <alignment vertical="center" wrapText="1"/>
      <protection locked="0"/>
    </xf>
    <xf numFmtId="0" fontId="5" fillId="0" borderId="4" xfId="0" applyFont="1" applyBorder="1" applyAlignment="1">
      <alignment vertical="center" wrapText="1"/>
    </xf>
    <xf numFmtId="0" fontId="5" fillId="0" borderId="3" xfId="0" applyFont="1" applyBorder="1" applyAlignment="1" applyProtection="1">
      <alignment vertical="center" wrapText="1"/>
      <protection locked="0"/>
    </xf>
    <xf numFmtId="9" fontId="3" fillId="0" borderId="4" xfId="1" applyFont="1" applyFill="1" applyBorder="1" applyAlignment="1" applyProtection="1">
      <alignment vertical="center" wrapText="1"/>
    </xf>
    <xf numFmtId="0" fontId="5" fillId="0" borderId="4" xfId="0" applyFont="1" applyBorder="1" applyAlignment="1" applyProtection="1">
      <alignment horizontal="left" vertical="top" wrapText="1"/>
      <protection locked="0"/>
    </xf>
    <xf numFmtId="164" fontId="5" fillId="0" borderId="4" xfId="0" applyNumberFormat="1" applyFont="1" applyBorder="1" applyAlignment="1" applyProtection="1">
      <alignment vertical="center" wrapText="1"/>
      <protection locked="0"/>
    </xf>
    <xf numFmtId="9" fontId="5" fillId="0" borderId="4" xfId="1" applyFont="1" applyFill="1" applyBorder="1" applyAlignment="1" applyProtection="1">
      <alignment horizontal="center" vertical="center" wrapText="1"/>
      <protection locked="0"/>
    </xf>
    <xf numFmtId="0" fontId="28" fillId="0" borderId="4" xfId="0" applyFont="1" applyBorder="1" applyAlignment="1" applyProtection="1">
      <alignment horizontal="left" vertical="top" wrapText="1"/>
      <protection locked="0"/>
    </xf>
    <xf numFmtId="0" fontId="28" fillId="0" borderId="1" xfId="0" applyFont="1" applyBorder="1" applyAlignment="1" applyProtection="1">
      <alignment horizontal="left" vertical="top" wrapText="1"/>
      <protection locked="0"/>
    </xf>
    <xf numFmtId="0" fontId="5" fillId="11" borderId="4" xfId="0" applyFont="1" applyFill="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9" fontId="5" fillId="0" borderId="26" xfId="0" applyNumberFormat="1" applyFont="1" applyBorder="1" applyAlignment="1" applyProtection="1">
      <alignment horizontal="center" vertical="center" wrapText="1"/>
      <protection locked="0"/>
    </xf>
    <xf numFmtId="0" fontId="28" fillId="0" borderId="27" xfId="0" applyFont="1" applyBorder="1" applyAlignment="1" applyProtection="1">
      <alignment horizontal="center" vertical="center" wrapText="1"/>
      <protection locked="0"/>
    </xf>
    <xf numFmtId="0" fontId="28" fillId="0" borderId="28" xfId="0" applyFont="1" applyBorder="1" applyAlignment="1" applyProtection="1">
      <alignment horizontal="left" vertical="top" wrapText="1"/>
      <protection locked="0"/>
    </xf>
    <xf numFmtId="0" fontId="28" fillId="0" borderId="12" xfId="0" applyFont="1" applyBorder="1" applyAlignment="1" applyProtection="1">
      <alignment horizontal="left" vertical="center" wrapText="1"/>
      <protection locked="0"/>
    </xf>
    <xf numFmtId="0" fontId="28" fillId="0" borderId="6" xfId="0" applyFont="1" applyBorder="1" applyAlignment="1" applyProtection="1">
      <alignment horizontal="left" vertical="top" wrapText="1"/>
      <protection locked="0"/>
    </xf>
    <xf numFmtId="0" fontId="28" fillId="0" borderId="6" xfId="0" applyFont="1" applyBorder="1" applyAlignment="1" applyProtection="1">
      <alignment horizontal="left" vertical="center" wrapText="1"/>
      <protection locked="0"/>
    </xf>
    <xf numFmtId="0" fontId="5" fillId="0" borderId="29"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4"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26" xfId="0" applyFont="1" applyBorder="1" applyAlignment="1" applyProtection="1">
      <alignment horizontal="center" vertical="center" wrapText="1"/>
      <protection locked="0"/>
    </xf>
    <xf numFmtId="9" fontId="5" fillId="0" borderId="26" xfId="0" applyNumberFormat="1"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3" fillId="0" borderId="23"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0" borderId="23" xfId="0"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0" fontId="5" fillId="0" borderId="2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3" xfId="0" applyFont="1" applyBorder="1" applyAlignment="1">
      <alignment horizontal="center" vertical="center" wrapText="1"/>
    </xf>
    <xf numFmtId="9" fontId="3" fillId="0" borderId="19" xfId="1" applyFont="1" applyFill="1" applyBorder="1" applyAlignment="1" applyProtection="1">
      <alignment horizontal="center" vertical="center" wrapText="1"/>
    </xf>
    <xf numFmtId="9" fontId="3" fillId="0" borderId="23" xfId="1" applyFont="1" applyFill="1" applyBorder="1" applyAlignment="1" applyProtection="1">
      <alignment horizontal="center" vertical="center" wrapText="1"/>
    </xf>
    <xf numFmtId="0" fontId="20" fillId="0" borderId="19" xfId="0" applyFont="1" applyBorder="1" applyAlignment="1">
      <alignment horizontal="center" vertical="center" wrapText="1"/>
    </xf>
    <xf numFmtId="0" fontId="20" fillId="0" borderId="23" xfId="0" applyFont="1" applyBorder="1" applyAlignment="1">
      <alignment horizontal="center" vertical="center" wrapText="1"/>
    </xf>
    <xf numFmtId="9" fontId="5" fillId="0" borderId="19" xfId="1" applyFont="1" applyFill="1" applyBorder="1" applyAlignment="1" applyProtection="1">
      <alignment horizontal="center" vertical="center" wrapText="1"/>
    </xf>
    <xf numFmtId="9" fontId="5" fillId="0" borderId="23" xfId="1" applyFont="1" applyFill="1" applyBorder="1" applyAlignment="1" applyProtection="1">
      <alignment horizontal="center" vertical="center" wrapText="1"/>
    </xf>
    <xf numFmtId="9" fontId="3" fillId="0" borderId="4" xfId="1" applyFont="1" applyFill="1" applyBorder="1" applyAlignment="1" applyProtection="1">
      <alignment horizontal="center" vertical="center" wrapText="1"/>
    </xf>
    <xf numFmtId="9" fontId="3" fillId="0" borderId="1" xfId="1" applyFont="1" applyFill="1" applyBorder="1" applyAlignment="1" applyProtection="1">
      <alignment horizontal="center" vertical="center" wrapText="1"/>
    </xf>
    <xf numFmtId="9" fontId="24" fillId="0" borderId="3" xfId="1" applyFont="1" applyFill="1" applyBorder="1" applyAlignment="1" applyProtection="1">
      <alignment horizontal="center" vertical="center" wrapText="1"/>
    </xf>
    <xf numFmtId="9" fontId="24" fillId="0" borderId="4" xfId="1" applyFont="1" applyFill="1" applyBorder="1" applyAlignment="1" applyProtection="1">
      <alignment horizontal="center" vertical="center" wrapText="1"/>
    </xf>
    <xf numFmtId="0" fontId="20" fillId="0" borderId="4" xfId="0" applyFont="1" applyBorder="1" applyAlignment="1">
      <alignment horizontal="center" vertical="center" wrapText="1"/>
    </xf>
    <xf numFmtId="0" fontId="20" fillId="0" borderId="1" xfId="0" applyFont="1" applyBorder="1" applyAlignment="1">
      <alignment horizontal="center" vertical="center" wrapText="1"/>
    </xf>
    <xf numFmtId="0" fontId="5" fillId="0" borderId="4"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9" fontId="3" fillId="0" borderId="3" xfId="1" applyFont="1" applyFill="1" applyBorder="1" applyAlignment="1" applyProtection="1">
      <alignment horizontal="center" vertical="center" wrapText="1"/>
      <protection locked="0"/>
    </xf>
    <xf numFmtId="9" fontId="3" fillId="0" borderId="4" xfId="1" applyFont="1" applyFill="1" applyBorder="1" applyAlignment="1" applyProtection="1">
      <alignment horizontal="center" vertical="center" wrapText="1"/>
      <protection locked="0"/>
    </xf>
    <xf numFmtId="9" fontId="5" fillId="0" borderId="4" xfId="1" applyFont="1" applyFill="1" applyBorder="1" applyAlignment="1" applyProtection="1">
      <alignment horizontal="center" vertical="center" wrapText="1"/>
    </xf>
    <xf numFmtId="9" fontId="5" fillId="0" borderId="1" xfId="1" applyFont="1" applyFill="1" applyBorder="1" applyAlignment="1" applyProtection="1">
      <alignment horizontal="center" vertical="center" wrapText="1"/>
    </xf>
    <xf numFmtId="9" fontId="16" fillId="0" borderId="3" xfId="0" applyNumberFormat="1" applyFont="1" applyBorder="1" applyAlignment="1" applyProtection="1">
      <alignment horizontal="center" vertical="center" wrapText="1"/>
      <protection locked="0"/>
    </xf>
    <xf numFmtId="9" fontId="16" fillId="0" borderId="4" xfId="0" applyNumberFormat="1" applyFont="1" applyBorder="1" applyAlignment="1" applyProtection="1">
      <alignment horizontal="center" vertical="center" wrapText="1"/>
      <protection locked="0"/>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5" fillId="11" borderId="2" xfId="0" applyFont="1" applyFill="1" applyBorder="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164" fontId="5" fillId="11" borderId="1" xfId="0" applyNumberFormat="1" applyFont="1" applyFill="1" applyBorder="1" applyAlignment="1" applyProtection="1">
      <alignment horizontal="center" vertical="center" wrapText="1"/>
      <protection locked="0"/>
    </xf>
    <xf numFmtId="9" fontId="16" fillId="11" borderId="1" xfId="0" applyNumberFormat="1"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0" fontId="20" fillId="11" borderId="1" xfId="0" applyFont="1" applyFill="1" applyBorder="1" applyAlignment="1">
      <alignment horizontal="center" vertical="center" wrapText="1"/>
    </xf>
    <xf numFmtId="0" fontId="5" fillId="11" borderId="1" xfId="0" applyFont="1" applyFill="1" applyBorder="1" applyAlignment="1" applyProtection="1">
      <alignment horizontal="center" vertical="top" wrapText="1"/>
      <protection locked="0"/>
    </xf>
    <xf numFmtId="9" fontId="3" fillId="11" borderId="1" xfId="1"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9" fontId="5" fillId="11" borderId="1" xfId="1" applyFont="1" applyFill="1" applyBorder="1" applyAlignment="1" applyProtection="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3" xfId="1" applyFont="1" applyFill="1" applyBorder="1" applyAlignment="1" applyProtection="1">
      <alignment horizontal="center" vertical="center" wrapText="1"/>
      <protection locked="0"/>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20" fillId="11" borderId="4" xfId="0" applyFont="1" applyFill="1" applyBorder="1" applyAlignment="1">
      <alignment horizontal="center" vertical="center" wrapText="1"/>
    </xf>
    <xf numFmtId="9" fontId="16" fillId="11" borderId="2" xfId="0" applyNumberFormat="1" applyFont="1" applyFill="1" applyBorder="1" applyAlignment="1" applyProtection="1">
      <alignment horizontal="center" vertical="center" wrapText="1"/>
      <protection locked="0"/>
    </xf>
    <xf numFmtId="9" fontId="16" fillId="11" borderId="3" xfId="0" applyNumberFormat="1" applyFont="1" applyFill="1" applyBorder="1" applyAlignment="1" applyProtection="1">
      <alignment horizontal="center" vertical="center" wrapText="1"/>
      <protection locked="0"/>
    </xf>
    <xf numFmtId="9" fontId="16" fillId="11" borderId="4" xfId="0" applyNumberFormat="1" applyFont="1" applyFill="1" applyBorder="1" applyAlignment="1" applyProtection="1">
      <alignment horizontal="center" vertical="center" wrapText="1"/>
      <protection locked="0"/>
    </xf>
    <xf numFmtId="9" fontId="3" fillId="11" borderId="4" xfId="1"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9" fontId="24" fillId="11" borderId="2" xfId="1" applyFont="1" applyFill="1" applyBorder="1" applyAlignment="1" applyProtection="1">
      <alignment horizontal="center" vertical="center" wrapText="1"/>
    </xf>
    <xf numFmtId="9" fontId="24" fillId="11" borderId="3" xfId="1" applyFont="1" applyFill="1" applyBorder="1" applyAlignment="1" applyProtection="1">
      <alignment horizontal="center" vertical="center" wrapText="1"/>
    </xf>
    <xf numFmtId="9" fontId="24" fillId="11" borderId="4" xfId="1" applyFont="1" applyFill="1" applyBorder="1" applyAlignment="1" applyProtection="1">
      <alignment horizontal="center" vertical="center" wrapText="1"/>
    </xf>
    <xf numFmtId="0" fontId="3" fillId="5" borderId="1" xfId="0" applyFont="1" applyFill="1" applyBorder="1" applyAlignment="1" applyProtection="1">
      <alignment horizontal="center" vertical="center" wrapText="1"/>
      <protection locked="0"/>
    </xf>
    <xf numFmtId="0" fontId="5" fillId="11" borderId="2" xfId="0" applyFont="1" applyFill="1" applyBorder="1" applyAlignment="1">
      <alignment horizontal="center" vertical="center" wrapText="1"/>
    </xf>
    <xf numFmtId="0" fontId="5" fillId="11" borderId="4" xfId="0" applyFont="1" applyFill="1" applyBorder="1" applyAlignment="1">
      <alignment horizontal="center" vertical="center" wrapText="1"/>
    </xf>
    <xf numFmtId="9" fontId="5" fillId="11" borderId="2" xfId="1" applyFont="1" applyFill="1" applyBorder="1" applyAlignment="1" applyProtection="1">
      <alignment horizontal="center" vertical="center" wrapText="1"/>
    </xf>
    <xf numFmtId="9" fontId="5" fillId="11" borderId="4" xfId="1" applyFont="1" applyFill="1" applyBorder="1" applyAlignment="1" applyProtection="1">
      <alignment horizontal="center" vertical="center" wrapText="1"/>
    </xf>
    <xf numFmtId="9" fontId="3" fillId="11" borderId="2" xfId="1" applyFont="1" applyFill="1" applyBorder="1" applyAlignment="1" applyProtection="1">
      <alignment horizontal="center" vertical="center" wrapText="1"/>
    </xf>
    <xf numFmtId="9" fontId="3" fillId="11" borderId="4" xfId="1" applyFont="1" applyFill="1" applyBorder="1" applyAlignment="1" applyProtection="1">
      <alignment horizontal="center" vertical="center" wrapText="1"/>
    </xf>
    <xf numFmtId="0" fontId="3" fillId="11" borderId="2"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6" fillId="11" borderId="2" xfId="0" applyFont="1" applyFill="1" applyBorder="1" applyAlignment="1" applyProtection="1">
      <alignment horizontal="center" vertical="center" wrapText="1"/>
      <protection locked="0"/>
    </xf>
    <xf numFmtId="0" fontId="6" fillId="11" borderId="4" xfId="0" applyFont="1" applyFill="1" applyBorder="1" applyAlignment="1" applyProtection="1">
      <alignment horizontal="center" vertical="center" wrapText="1"/>
      <protection locked="0"/>
    </xf>
    <xf numFmtId="0" fontId="23" fillId="11" borderId="2" xfId="0" applyFont="1" applyFill="1" applyBorder="1" applyAlignment="1" applyProtection="1">
      <alignment horizontal="center" vertical="center" wrapText="1"/>
      <protection locked="0"/>
    </xf>
    <xf numFmtId="0" fontId="23" fillId="11" borderId="4"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25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361789</xdr:colOff>
      <xdr:row>0</xdr:row>
      <xdr:rowOff>67235</xdr:rowOff>
    </xdr:from>
    <xdr:ext cx="620327" cy="766802"/>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oneCellAnchor>
  <xdr:oneCellAnchor>
    <xdr:from>
      <xdr:col>9</xdr:col>
      <xdr:colOff>933288</xdr:colOff>
      <xdr:row>0</xdr:row>
      <xdr:rowOff>114459</xdr:rowOff>
    </xdr:from>
    <xdr:ext cx="2249983" cy="643538"/>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I1048576"/>
  <sheetViews>
    <sheetView tabSelected="1" topLeftCell="A5" zoomScale="70" zoomScaleNormal="70" workbookViewId="0">
      <selection activeCell="BO12" sqref="BO12"/>
    </sheetView>
  </sheetViews>
  <sheetFormatPr defaultColWidth="0" defaultRowHeight="18" zeroHeight="1"/>
  <cols>
    <col min="1" max="2" width="10.7109375" style="13" customWidth="1"/>
    <col min="3" max="3" width="30.7109375" style="13" customWidth="1"/>
    <col min="4" max="4" width="46.140625" style="13" customWidth="1"/>
    <col min="5"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8"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8" customWidth="1"/>
    <col min="22" max="22" width="8.42578125" style="48" hidden="1" customWidth="1"/>
    <col min="23" max="23" width="19.85546875" style="44" customWidth="1"/>
    <col min="24" max="24" width="36.28515625" style="13" customWidth="1"/>
    <col min="25" max="26" width="7.140625" style="68"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75" hidden="1" customWidth="1"/>
    <col min="39" max="39" width="19.7109375" style="13" customWidth="1"/>
    <col min="40" max="40" width="9.85546875" style="13" customWidth="1"/>
    <col min="41" max="42" width="9.85546875" style="75" hidden="1" customWidth="1"/>
    <col min="43" max="43" width="19.7109375" style="44" customWidth="1"/>
    <col min="44" max="44" width="19.7109375" style="13" customWidth="1"/>
    <col min="45" max="45" width="40.7109375" style="13" customWidth="1"/>
    <col min="46" max="46" width="19.7109375" style="13" customWidth="1"/>
    <col min="47" max="48" width="19.7109375" style="34" customWidth="1"/>
    <col min="49" max="49" width="19.7109375" style="13" customWidth="1"/>
    <col min="50" max="50" width="31.140625" style="13" customWidth="1"/>
    <col min="51" max="51" width="128.140625" style="13" customWidth="1"/>
    <col min="52" max="52" width="34.5703125" style="13" customWidth="1"/>
    <col min="53" max="53" width="33.7109375" style="13" customWidth="1"/>
    <col min="54" max="54" width="28.140625" style="13" customWidth="1"/>
    <col min="55" max="55" width="46.28515625" style="13" customWidth="1"/>
    <col min="56" max="56" width="8.140625" style="27" customWidth="1"/>
    <col min="57" max="57" width="99" style="13" customWidth="1"/>
    <col min="58" max="59" width="15.42578125" style="13" customWidth="1"/>
    <col min="60" max="60" width="28.140625" style="13" customWidth="1"/>
    <col min="61" max="61" width="57.42578125" style="13" customWidth="1"/>
    <col min="62" max="62" width="9.5703125" style="27" customWidth="1"/>
    <col min="63" max="63" width="75.5703125" style="13" customWidth="1"/>
    <col min="64" max="65" width="15.42578125" style="13" customWidth="1"/>
    <col min="66" max="67" width="28.140625" style="13" customWidth="1"/>
    <col min="68" max="68" width="9.5703125" style="27" customWidth="1"/>
    <col min="69" max="113" width="0" style="13" hidden="1" customWidth="1"/>
    <col min="114" max="16384" width="11.42578125" style="13" hidden="1"/>
  </cols>
  <sheetData>
    <row r="1" spans="1:68" ht="23.25" customHeight="1">
      <c r="A1" s="232"/>
      <c r="B1" s="233"/>
      <c r="C1" s="257" t="s">
        <v>0</v>
      </c>
      <c r="D1" s="258"/>
      <c r="E1" s="258"/>
      <c r="F1" s="258"/>
      <c r="G1" s="258"/>
      <c r="H1" s="258"/>
      <c r="I1" s="259"/>
      <c r="J1" s="242"/>
      <c r="K1" s="242"/>
      <c r="L1" s="242"/>
      <c r="M1" s="50"/>
      <c r="N1" s="51"/>
      <c r="O1" s="14"/>
      <c r="P1" s="14"/>
      <c r="Q1" s="14"/>
      <c r="R1" s="14"/>
      <c r="S1" s="14"/>
      <c r="T1" s="14"/>
      <c r="U1" s="52"/>
      <c r="V1" s="52"/>
      <c r="W1" s="53"/>
      <c r="X1" s="50"/>
      <c r="Y1" s="13"/>
      <c r="Z1" s="13"/>
      <c r="AE1" s="28"/>
      <c r="AI1" s="28"/>
      <c r="AK1" s="26"/>
      <c r="BD1" s="26"/>
      <c r="BJ1" s="26"/>
      <c r="BP1" s="26"/>
    </row>
    <row r="2" spans="1:68" ht="23.25" customHeight="1">
      <c r="A2" s="234"/>
      <c r="B2" s="235"/>
      <c r="C2" s="257" t="s">
        <v>1</v>
      </c>
      <c r="D2" s="258"/>
      <c r="E2" s="258"/>
      <c r="F2" s="258"/>
      <c r="G2" s="258"/>
      <c r="H2" s="258"/>
      <c r="I2" s="259"/>
      <c r="J2" s="242"/>
      <c r="K2" s="242"/>
      <c r="L2" s="242"/>
      <c r="M2" s="50"/>
      <c r="N2" s="51"/>
      <c r="O2" s="14"/>
      <c r="P2" s="14"/>
      <c r="Q2" s="14"/>
      <c r="R2" s="14"/>
      <c r="S2" s="14"/>
      <c r="T2" s="14"/>
      <c r="U2" s="52"/>
      <c r="V2" s="52"/>
      <c r="W2" s="53"/>
      <c r="X2" s="50"/>
      <c r="Y2" s="13"/>
      <c r="Z2" s="13"/>
      <c r="AE2" s="28"/>
      <c r="AI2" s="28"/>
      <c r="AK2" s="26"/>
      <c r="BD2" s="26"/>
      <c r="BJ2" s="26"/>
      <c r="BP2" s="26"/>
    </row>
    <row r="3" spans="1:68" ht="23.25" customHeight="1">
      <c r="A3" s="236"/>
      <c r="B3" s="237"/>
      <c r="C3" s="242" t="s">
        <v>2</v>
      </c>
      <c r="D3" s="242"/>
      <c r="E3" s="242"/>
      <c r="F3" s="242" t="s">
        <v>3</v>
      </c>
      <c r="G3" s="242"/>
      <c r="H3" s="242"/>
      <c r="I3" s="242"/>
      <c r="J3" s="242"/>
      <c r="K3" s="242"/>
      <c r="L3" s="242"/>
      <c r="M3" s="50"/>
      <c r="N3" s="51"/>
      <c r="O3" s="50"/>
      <c r="P3" s="50"/>
      <c r="Q3" s="50"/>
      <c r="R3" s="50"/>
      <c r="S3" s="50"/>
      <c r="T3" s="50"/>
      <c r="U3" s="51"/>
      <c r="V3" s="51"/>
      <c r="W3" s="53"/>
      <c r="X3" s="50"/>
      <c r="Y3" s="13"/>
      <c r="Z3" s="13"/>
      <c r="AE3" s="28"/>
      <c r="AI3" s="28"/>
      <c r="AK3" s="26"/>
      <c r="BD3" s="26"/>
      <c r="BJ3" s="26"/>
      <c r="BP3" s="26"/>
    </row>
    <row r="4" spans="1:68" s="14" customFormat="1" ht="23.25" customHeight="1">
      <c r="A4" s="238" t="s">
        <v>4</v>
      </c>
      <c r="B4" s="239"/>
      <c r="C4" s="242" t="s">
        <v>5</v>
      </c>
      <c r="D4" s="242" t="s">
        <v>6</v>
      </c>
      <c r="E4" s="242" t="s">
        <v>7</v>
      </c>
      <c r="F4" s="263" t="s">
        <v>8</v>
      </c>
      <c r="G4" s="263"/>
      <c r="H4" s="263"/>
      <c r="I4" s="263"/>
      <c r="J4" s="263"/>
      <c r="K4" s="263"/>
      <c r="L4" s="263"/>
      <c r="M4" s="263"/>
      <c r="N4" s="263"/>
      <c r="O4" s="263"/>
      <c r="P4" s="263"/>
      <c r="Q4" s="263"/>
      <c r="R4" s="263"/>
      <c r="S4" s="263"/>
      <c r="T4" s="263"/>
      <c r="U4" s="263"/>
      <c r="V4" s="263"/>
      <c r="W4" s="263"/>
      <c r="X4" s="245" t="s">
        <v>9</v>
      </c>
      <c r="Y4" s="245"/>
      <c r="Z4" s="245"/>
      <c r="AA4" s="245"/>
      <c r="AB4" s="245"/>
      <c r="AC4" s="245"/>
      <c r="AD4" s="245"/>
      <c r="AE4" s="245"/>
      <c r="AF4" s="245"/>
      <c r="AG4" s="245"/>
      <c r="AH4" s="245"/>
      <c r="AI4" s="245"/>
      <c r="AJ4" s="245"/>
      <c r="AK4" s="245"/>
      <c r="AL4" s="245"/>
      <c r="AM4" s="245"/>
      <c r="AN4" s="245"/>
      <c r="AO4" s="245"/>
      <c r="AP4" s="245"/>
      <c r="AQ4" s="245"/>
      <c r="AR4" s="245"/>
      <c r="AS4" s="249" t="s">
        <v>10</v>
      </c>
      <c r="AT4" s="250"/>
      <c r="AU4" s="250"/>
      <c r="AV4" s="250"/>
      <c r="AW4" s="250"/>
      <c r="AX4" s="251"/>
      <c r="AY4" s="244" t="s">
        <v>11</v>
      </c>
      <c r="AZ4" s="244"/>
      <c r="BA4" s="244"/>
      <c r="BB4" s="244"/>
      <c r="BC4" s="244"/>
      <c r="BD4" s="244"/>
      <c r="BE4" s="244" t="s">
        <v>12</v>
      </c>
      <c r="BF4" s="244"/>
      <c r="BG4" s="244"/>
      <c r="BH4" s="244"/>
      <c r="BI4" s="244"/>
      <c r="BJ4" s="244"/>
      <c r="BK4" s="244" t="s">
        <v>13</v>
      </c>
      <c r="BL4" s="244"/>
      <c r="BM4" s="244"/>
      <c r="BN4" s="244"/>
      <c r="BO4" s="244"/>
      <c r="BP4" s="244"/>
    </row>
    <row r="5" spans="1:68" s="14" customFormat="1" ht="21.75" customHeight="1">
      <c r="A5" s="240"/>
      <c r="B5" s="241"/>
      <c r="C5" s="242"/>
      <c r="D5" s="242"/>
      <c r="E5" s="242"/>
      <c r="F5" s="263"/>
      <c r="G5" s="263"/>
      <c r="H5" s="263"/>
      <c r="I5" s="263"/>
      <c r="J5" s="263"/>
      <c r="K5" s="263"/>
      <c r="L5" s="263"/>
      <c r="M5" s="263"/>
      <c r="N5" s="263"/>
      <c r="O5" s="263"/>
      <c r="P5" s="263"/>
      <c r="Q5" s="263"/>
      <c r="R5" s="263"/>
      <c r="S5" s="263"/>
      <c r="T5" s="263"/>
      <c r="U5" s="263"/>
      <c r="V5" s="263"/>
      <c r="W5" s="263"/>
      <c r="X5" s="245" t="s">
        <v>14</v>
      </c>
      <c r="Y5" s="245" t="s">
        <v>15</v>
      </c>
      <c r="Z5" s="245"/>
      <c r="AA5" s="245" t="s">
        <v>16</v>
      </c>
      <c r="AB5" s="245"/>
      <c r="AC5" s="245"/>
      <c r="AD5" s="245"/>
      <c r="AE5" s="245"/>
      <c r="AF5" s="245"/>
      <c r="AG5" s="245"/>
      <c r="AH5" s="245"/>
      <c r="AI5" s="246" t="s">
        <v>17</v>
      </c>
      <c r="AJ5" s="245" t="s">
        <v>18</v>
      </c>
      <c r="AK5" s="246" t="s">
        <v>19</v>
      </c>
      <c r="AL5" s="76"/>
      <c r="AM5" s="245" t="s">
        <v>20</v>
      </c>
      <c r="AN5" s="245" t="s">
        <v>19</v>
      </c>
      <c r="AO5" s="76"/>
      <c r="AP5" s="76"/>
      <c r="AQ5" s="255" t="s">
        <v>21</v>
      </c>
      <c r="AR5" s="245" t="s">
        <v>22</v>
      </c>
      <c r="AS5" s="252"/>
      <c r="AT5" s="253"/>
      <c r="AU5" s="253"/>
      <c r="AV5" s="253"/>
      <c r="AW5" s="253"/>
      <c r="AX5" s="254"/>
      <c r="AY5" s="244"/>
      <c r="AZ5" s="244"/>
      <c r="BA5" s="244"/>
      <c r="BB5" s="244"/>
      <c r="BC5" s="244"/>
      <c r="BD5" s="244"/>
      <c r="BE5" s="244"/>
      <c r="BF5" s="244"/>
      <c r="BG5" s="244"/>
      <c r="BH5" s="244"/>
      <c r="BI5" s="244"/>
      <c r="BJ5" s="244"/>
      <c r="BK5" s="244"/>
      <c r="BL5" s="244"/>
      <c r="BM5" s="244"/>
      <c r="BN5" s="244"/>
      <c r="BO5" s="244"/>
      <c r="BP5" s="244"/>
    </row>
    <row r="6" spans="1:68" s="14" customFormat="1" ht="91.5" customHeight="1">
      <c r="A6" s="240"/>
      <c r="B6" s="241"/>
      <c r="C6" s="243"/>
      <c r="D6" s="243"/>
      <c r="E6" s="243"/>
      <c r="F6" s="54" t="s">
        <v>23</v>
      </c>
      <c r="G6" s="54" t="s">
        <v>24</v>
      </c>
      <c r="H6" s="54" t="s">
        <v>25</v>
      </c>
      <c r="I6" s="54" t="s">
        <v>26</v>
      </c>
      <c r="J6" s="54" t="s">
        <v>27</v>
      </c>
      <c r="K6" s="54" t="s">
        <v>28</v>
      </c>
      <c r="L6" s="54" t="s">
        <v>29</v>
      </c>
      <c r="M6" s="54" t="s">
        <v>19</v>
      </c>
      <c r="N6" s="55"/>
      <c r="O6" s="56" t="s">
        <v>30</v>
      </c>
      <c r="P6" s="57" t="s">
        <v>31</v>
      </c>
      <c r="Q6" s="57" t="s">
        <v>32</v>
      </c>
      <c r="R6" s="57"/>
      <c r="S6" s="57" t="s">
        <v>33</v>
      </c>
      <c r="T6" s="57"/>
      <c r="U6" s="57" t="s">
        <v>19</v>
      </c>
      <c r="V6" s="57"/>
      <c r="W6" s="58" t="s">
        <v>34</v>
      </c>
      <c r="X6" s="248"/>
      <c r="Y6" s="59" t="s">
        <v>35</v>
      </c>
      <c r="Z6" s="59" t="s">
        <v>23</v>
      </c>
      <c r="AA6" s="59" t="s">
        <v>36</v>
      </c>
      <c r="AB6" s="59"/>
      <c r="AC6" s="59" t="s">
        <v>37</v>
      </c>
      <c r="AD6" s="59"/>
      <c r="AE6" s="60" t="s">
        <v>38</v>
      </c>
      <c r="AF6" s="59" t="s">
        <v>39</v>
      </c>
      <c r="AG6" s="59" t="s">
        <v>28</v>
      </c>
      <c r="AH6" s="59" t="s">
        <v>40</v>
      </c>
      <c r="AI6" s="247"/>
      <c r="AJ6" s="248"/>
      <c r="AK6" s="247"/>
      <c r="AL6" s="77"/>
      <c r="AM6" s="248"/>
      <c r="AN6" s="248"/>
      <c r="AO6" s="77"/>
      <c r="AP6" s="77"/>
      <c r="AQ6" s="256"/>
      <c r="AR6" s="248"/>
      <c r="AS6" s="61" t="s">
        <v>41</v>
      </c>
      <c r="AT6" s="61" t="s">
        <v>42</v>
      </c>
      <c r="AU6" s="62" t="s">
        <v>43</v>
      </c>
      <c r="AV6" s="62" t="s">
        <v>44</v>
      </c>
      <c r="AW6" s="61" t="s">
        <v>45</v>
      </c>
      <c r="AX6" s="61" t="s">
        <v>46</v>
      </c>
      <c r="AY6" s="63" t="s">
        <v>47</v>
      </c>
      <c r="AZ6" s="63" t="s">
        <v>48</v>
      </c>
      <c r="BA6" s="63" t="s">
        <v>49</v>
      </c>
      <c r="BB6" s="63" t="s">
        <v>50</v>
      </c>
      <c r="BC6" s="63" t="s">
        <v>51</v>
      </c>
      <c r="BD6" s="64" t="s">
        <v>52</v>
      </c>
      <c r="BE6" s="63" t="s">
        <v>47</v>
      </c>
      <c r="BF6" s="63" t="s">
        <v>48</v>
      </c>
      <c r="BG6" s="63" t="s">
        <v>49</v>
      </c>
      <c r="BH6" s="63" t="s">
        <v>50</v>
      </c>
      <c r="BI6" s="63" t="s">
        <v>51</v>
      </c>
      <c r="BJ6" s="64" t="s">
        <v>52</v>
      </c>
      <c r="BK6" s="63" t="s">
        <v>47</v>
      </c>
      <c r="BL6" s="63" t="s">
        <v>48</v>
      </c>
      <c r="BM6" s="63" t="s">
        <v>49</v>
      </c>
      <c r="BN6" s="63" t="s">
        <v>50</v>
      </c>
      <c r="BO6" s="63" t="s">
        <v>51</v>
      </c>
      <c r="BP6" s="64" t="s">
        <v>52</v>
      </c>
    </row>
    <row r="7" spans="1:68" ht="211.5" customHeight="1">
      <c r="A7" s="177">
        <v>6</v>
      </c>
      <c r="B7" s="171" t="s">
        <v>53</v>
      </c>
      <c r="C7" s="171" t="s">
        <v>54</v>
      </c>
      <c r="D7" s="171" t="s">
        <v>55</v>
      </c>
      <c r="E7" s="171" t="s">
        <v>56</v>
      </c>
      <c r="F7" s="171" t="s">
        <v>57</v>
      </c>
      <c r="G7" s="171" t="s">
        <v>58</v>
      </c>
      <c r="H7" s="171" t="s">
        <v>59</v>
      </c>
      <c r="I7" s="171" t="s">
        <v>60</v>
      </c>
      <c r="J7" s="179" t="s">
        <v>61</v>
      </c>
      <c r="K7" s="181" t="s">
        <v>62</v>
      </c>
      <c r="L7" s="183" t="str">
        <f t="shared" ref="L7" si="0">IF(K7=0,"Defina la frecuencia",IF(K7="2 veces por año","Muy baja",IF(K7="3 a 24 veces por año","Baja",IF(K7="24 a 500 veces por año","Media",IF(K7="500 veces al año y maximo 5000veces por año","Alta","Muy alta")))))</f>
        <v>Media</v>
      </c>
      <c r="M7" s="185" t="str">
        <f t="shared" ref="M7" si="1">IF(L7="Muy baja","20%",IF(L7="Baja","40%",IF(L7="Media","60%",IF(L7="Alta","80%",IF(L7="Muy alta","100%","Defina la Frecuencia")))))</f>
        <v>60%</v>
      </c>
      <c r="N7" s="126">
        <f t="shared" ref="N7" si="2">VALUE(M7)</f>
        <v>0.6</v>
      </c>
      <c r="O7" s="171"/>
      <c r="P7" s="171" t="s">
        <v>63</v>
      </c>
      <c r="Q7" s="183">
        <f t="shared" ref="Q7" si="3">IF(O7=0,0,IF(O7="Afectación menor a 10 SMLMV","Leve 20%",IF(O7="Entre 10 y 50 SMLMV","Menor 40%",IF(O7="Entre 50 y 100 SMLMV","Moderado 60%",IF(O7="Entre 100 y 500 SMLMV","Mayor 80%","Catastrofico 100%")))))</f>
        <v>0</v>
      </c>
      <c r="R7" s="124">
        <f t="shared" ref="R7:R8" si="4">IF(O7=0,0,IF(Q7="Leve 20%",20%,IF(Q7="Menor 40%",40%,IF(Q7="Moderado 60%",60%,IF(Q7="Mayor 80%",80%,100%)))))</f>
        <v>0</v>
      </c>
      <c r="S7" s="183" t="str">
        <f t="shared" ref="S7" si="5">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125">
        <f t="shared" ref="T7" si="6">IF(S7=0,0,IF(S7="Leve 20%",20%,IF(S7="Menor 40%",40%,IF(S7="Moderado 60%",60%,IF(S7="Mayor 80%",80%,100%)))))</f>
        <v>0.6</v>
      </c>
      <c r="U7" s="187">
        <f t="shared" ref="U7" si="7">IF(R7&gt;T7,R7,T7)</f>
        <v>0.6</v>
      </c>
      <c r="V7" s="126">
        <f t="shared" ref="V7:V8" si="8">VALUE(U7)</f>
        <v>0.6</v>
      </c>
      <c r="W7" s="189" t="str">
        <f>VLOOKUP(N7,Matriz!$B$3:$G$8,MATCH(V7,Matriz!$B$3:$G$3,0),FALSE)</f>
        <v>Moderado</v>
      </c>
      <c r="X7" s="124" t="s">
        <v>64</v>
      </c>
      <c r="Y7" s="125" t="str">
        <f t="shared" ref="Y7:Y8" si="9">IF(AA7="Preventivo","X",IF(AA7="Detectivo","X"," "))</f>
        <v>X</v>
      </c>
      <c r="Z7" s="125" t="str">
        <f t="shared" ref="Z7:Z8" si="10">IF(AA7="Correctivo","X"," ")</f>
        <v xml:space="preserve"> </v>
      </c>
      <c r="AA7" s="128" t="s">
        <v>65</v>
      </c>
      <c r="AB7" s="128">
        <f t="shared" ref="AB7:AB8" si="11">IF(AA7="","",IF(AA7="Preventivo",25%,IF(AA7="Detectivo",15%,10%)))</f>
        <v>0.25</v>
      </c>
      <c r="AC7" s="128" t="s">
        <v>66</v>
      </c>
      <c r="AD7" s="128">
        <f t="shared" ref="AD7:AD8" si="12">IF(AC7="Automatico",25%,15%)</f>
        <v>0.15</v>
      </c>
      <c r="AE7" s="129">
        <f t="shared" ref="AE7:AE8" si="13">AB7+AD7</f>
        <v>0.4</v>
      </c>
      <c r="AF7" s="128" t="s">
        <v>67</v>
      </c>
      <c r="AG7" s="128" t="s">
        <v>68</v>
      </c>
      <c r="AH7" s="128" t="s">
        <v>69</v>
      </c>
      <c r="AI7" s="127">
        <f>M7-(M3*AE7)</f>
        <v>0.6</v>
      </c>
      <c r="AJ7" s="183" t="str">
        <f>IF(AK7=0,"Valore el control",IF(AK7=20%,"Muy baja",IF(AK7=40%,"Baja",IF(AK7=60%,"Media",IF(AK7=80%,"Alta","Muy alta")))))</f>
        <v>Media</v>
      </c>
      <c r="AK7" s="191">
        <f>IF(AI8&lt;20%,20%,IF(AI8&lt;40%,40%,IF(AI8&lt;60%,60%,IF(AI8&lt;80%,80%,100%))))</f>
        <v>0.6</v>
      </c>
      <c r="AL7" s="130">
        <f t="shared" ref="AL7:AL8" si="14">VALUE(AK7)</f>
        <v>0.6</v>
      </c>
      <c r="AM7" s="187" t="str">
        <f t="shared" ref="AM7" si="15">IF(AN7=0,0,IF(AN7=20%,"Leve 20%",IF(AN7=40%,"Menor 40%",IF(AN7=60%,"Moderado 60%",IF(AN7=80%,"Mayor 80%","Catastrofico 100%")))))</f>
        <v>Moderado 60%</v>
      </c>
      <c r="AN7" s="187">
        <f t="shared" ref="AN7" si="16">U7</f>
        <v>0.6</v>
      </c>
      <c r="AO7" s="131"/>
      <c r="AP7" s="131"/>
      <c r="AQ7" s="189" t="str">
        <f>VLOOKUP(AK7,Matriz!$B$3:$G$8,MATCH(AN7,Matriz!$B$3:$G$3,0),FALSE)</f>
        <v>Moderado</v>
      </c>
      <c r="AR7" s="171" t="s">
        <v>70</v>
      </c>
      <c r="AS7" s="124" t="s">
        <v>71</v>
      </c>
      <c r="AT7" s="132" t="s">
        <v>72</v>
      </c>
      <c r="AU7" s="133">
        <v>44927</v>
      </c>
      <c r="AV7" s="133">
        <v>45291</v>
      </c>
      <c r="AW7" s="124" t="s">
        <v>73</v>
      </c>
      <c r="AX7" s="132" t="s">
        <v>74</v>
      </c>
      <c r="AY7" s="132" t="s">
        <v>75</v>
      </c>
      <c r="AZ7" s="171" t="s">
        <v>76</v>
      </c>
      <c r="BA7" s="132"/>
      <c r="BB7" s="134" t="s">
        <v>77</v>
      </c>
      <c r="BC7" s="132" t="s">
        <v>78</v>
      </c>
      <c r="BD7" s="135">
        <v>0.25</v>
      </c>
      <c r="BE7" s="136" t="s">
        <v>79</v>
      </c>
      <c r="BF7" s="132" t="s">
        <v>76</v>
      </c>
      <c r="BG7" s="132"/>
      <c r="BH7" s="132" t="s">
        <v>80</v>
      </c>
      <c r="BI7" s="132" t="s">
        <v>81</v>
      </c>
      <c r="BJ7" s="135">
        <v>0.5</v>
      </c>
      <c r="BK7" s="162" t="s">
        <v>82</v>
      </c>
      <c r="BL7" s="160" t="s">
        <v>76</v>
      </c>
      <c r="BM7" s="161">
        <v>1</v>
      </c>
      <c r="BN7" s="160" t="s">
        <v>83</v>
      </c>
      <c r="BO7" s="167" t="s">
        <v>84</v>
      </c>
      <c r="BP7" s="137">
        <v>0.5</v>
      </c>
    </row>
    <row r="8" spans="1:68" ht="138" customHeight="1">
      <c r="A8" s="178"/>
      <c r="B8" s="172"/>
      <c r="C8" s="172"/>
      <c r="D8" s="172"/>
      <c r="E8" s="172"/>
      <c r="F8" s="172"/>
      <c r="G8" s="172"/>
      <c r="H8" s="172"/>
      <c r="I8" s="172"/>
      <c r="J8" s="180"/>
      <c r="K8" s="182"/>
      <c r="L8" s="184"/>
      <c r="M8" s="186"/>
      <c r="N8" s="138"/>
      <c r="O8" s="172"/>
      <c r="P8" s="172"/>
      <c r="Q8" s="184"/>
      <c r="R8" s="139">
        <f t="shared" si="4"/>
        <v>0</v>
      </c>
      <c r="S8" s="184"/>
      <c r="T8" s="140"/>
      <c r="U8" s="188"/>
      <c r="V8" s="138">
        <f t="shared" si="8"/>
        <v>0</v>
      </c>
      <c r="W8" s="190"/>
      <c r="X8" s="139" t="s">
        <v>85</v>
      </c>
      <c r="Y8" s="140" t="str">
        <f t="shared" si="9"/>
        <v>X</v>
      </c>
      <c r="Z8" s="140" t="str">
        <f t="shared" si="10"/>
        <v xml:space="preserve"> </v>
      </c>
      <c r="AA8" s="141" t="s">
        <v>86</v>
      </c>
      <c r="AB8" s="141">
        <f t="shared" si="11"/>
        <v>0.15</v>
      </c>
      <c r="AC8" s="141" t="s">
        <v>66</v>
      </c>
      <c r="AD8" s="141">
        <f t="shared" si="12"/>
        <v>0.15</v>
      </c>
      <c r="AE8" s="142">
        <f t="shared" si="13"/>
        <v>0.3</v>
      </c>
      <c r="AF8" s="141" t="s">
        <v>67</v>
      </c>
      <c r="AG8" s="141" t="s">
        <v>68</v>
      </c>
      <c r="AH8" s="141" t="s">
        <v>69</v>
      </c>
      <c r="AI8" s="143">
        <f>AI7-(AI7*AE8)</f>
        <v>0.42</v>
      </c>
      <c r="AJ8" s="184"/>
      <c r="AK8" s="192"/>
      <c r="AL8" s="144">
        <f t="shared" si="14"/>
        <v>0</v>
      </c>
      <c r="AM8" s="188"/>
      <c r="AN8" s="188"/>
      <c r="AO8" s="145"/>
      <c r="AP8" s="145"/>
      <c r="AQ8" s="190"/>
      <c r="AR8" s="172"/>
      <c r="AS8" s="139" t="s">
        <v>87</v>
      </c>
      <c r="AT8" s="139" t="s">
        <v>72</v>
      </c>
      <c r="AU8" s="146">
        <v>44927</v>
      </c>
      <c r="AV8" s="146">
        <v>45291</v>
      </c>
      <c r="AW8" s="139" t="s">
        <v>73</v>
      </c>
      <c r="AX8" s="139" t="s">
        <v>88</v>
      </c>
      <c r="AY8" s="139" t="s">
        <v>89</v>
      </c>
      <c r="AZ8" s="172"/>
      <c r="BA8" s="139"/>
      <c r="BB8" s="139" t="s">
        <v>90</v>
      </c>
      <c r="BC8" s="139" t="s">
        <v>91</v>
      </c>
      <c r="BD8" s="147">
        <v>0.5</v>
      </c>
      <c r="BE8" s="148" t="s">
        <v>92</v>
      </c>
      <c r="BF8" s="139" t="s">
        <v>76</v>
      </c>
      <c r="BG8" s="139"/>
      <c r="BH8" s="139" t="s">
        <v>83</v>
      </c>
      <c r="BI8" s="139" t="s">
        <v>93</v>
      </c>
      <c r="BJ8" s="147">
        <v>0.5</v>
      </c>
      <c r="BK8" s="163" t="s">
        <v>94</v>
      </c>
      <c r="BL8" s="160" t="s">
        <v>76</v>
      </c>
      <c r="BM8" s="161">
        <v>1</v>
      </c>
      <c r="BN8" s="160" t="s">
        <v>83</v>
      </c>
      <c r="BO8" s="168" t="s">
        <v>95</v>
      </c>
      <c r="BP8" s="149">
        <v>1</v>
      </c>
    </row>
    <row r="9" spans="1:68" ht="270.75" customHeight="1">
      <c r="A9" s="199">
        <v>9</v>
      </c>
      <c r="B9" s="199" t="s">
        <v>53</v>
      </c>
      <c r="C9" s="199" t="s">
        <v>96</v>
      </c>
      <c r="D9" s="199" t="s">
        <v>97</v>
      </c>
      <c r="E9" s="199" t="s">
        <v>56</v>
      </c>
      <c r="F9" s="199" t="s">
        <v>98</v>
      </c>
      <c r="G9" s="199" t="s">
        <v>99</v>
      </c>
      <c r="H9" s="199" t="s">
        <v>100</v>
      </c>
      <c r="I9" s="199" t="s">
        <v>101</v>
      </c>
      <c r="J9" s="199" t="s">
        <v>102</v>
      </c>
      <c r="K9" s="199" t="s">
        <v>103</v>
      </c>
      <c r="L9" s="201" t="str">
        <f>IF(K9=0,"Defina la frecuencia",IF(K9="2 veces por año","Muy baja",IF(K9="3 a 24 veces por año","Baja",IF(K9="24 a 500 veces por año","Media",IF(K9="500 veces al año y maximo 5000veces por año","Alta","Muy alta")))))</f>
        <v>Baja</v>
      </c>
      <c r="M9" s="209" t="str">
        <f>IF(L9="Muy baja","20%",IF(L9="Baja","40%",IF(L9="Media","60%",IF(L9="Alta","80%",IF(L9="Muy alta","100%","Defina la Frecuencia")))))</f>
        <v>40%</v>
      </c>
      <c r="N9" s="203">
        <f>VALUE(M9)</f>
        <v>0.4</v>
      </c>
      <c r="O9" s="199"/>
      <c r="P9" s="199" t="s">
        <v>63</v>
      </c>
      <c r="Q9" s="201">
        <f>IF(O9=0,0,IF(O9="Afectación menor a 10 SMLMV","Leve 20%",IF(O9="Entre 10 y 50 SMLMV","Menor 40%",IF(O9="Entre 50 y 100 SMLMV","Moderado 60%",IF(O9="Entre 100 y 500 SMLMV","Mayor 80%","Castastrofico 100%")))))</f>
        <v>0</v>
      </c>
      <c r="R9" s="123">
        <f>IF(O9=0,0,IF(Q9="Leve 20%",20%,IF(Q9="Menor 40%",40%,IF(Q9="Moderado 60%",60%,IF(Q9="Mayor 80%",80%,100%)))))</f>
        <v>0</v>
      </c>
      <c r="S9" s="201"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121">
        <f t="shared" ref="T9:T12" si="17">IF(S9=0,0,IF(S9="Leve 20%",20%,IF(S9="Menor 40%",40%,IF(S9="Moderado 60%",60%,IF(S9="Mayor 80%",80%,100%)))))</f>
        <v>0.6</v>
      </c>
      <c r="U9" s="193">
        <f>IF(R9&gt;T9,R9,T9)</f>
        <v>0.6</v>
      </c>
      <c r="V9" s="203">
        <f>VALUE(U9)</f>
        <v>0.6</v>
      </c>
      <c r="W9" s="197" t="str">
        <f>VLOOKUP(N9,Matriz!$B$3:$G$8,MATCH(V9,Matriz!$B$3:$G$3,0),FALSE)</f>
        <v>Moderado</v>
      </c>
      <c r="X9" s="150" t="s">
        <v>104</v>
      </c>
      <c r="Y9" s="151" t="str">
        <f>IF(AA9="Preventivo","X",IF(AA9="Detectivo","X"," "))</f>
        <v>X</v>
      </c>
      <c r="Z9" s="151" t="str">
        <f>IF(AA9="Correctivo","X"," ")</f>
        <v xml:space="preserve"> </v>
      </c>
      <c r="AA9" s="150" t="s">
        <v>65</v>
      </c>
      <c r="AB9" s="152">
        <f>IF(AA9="","",IF(AA9="Preventivo",25%,IF(AA9="Detectivo",15%,10%)))</f>
        <v>0.25</v>
      </c>
      <c r="AC9" s="150" t="s">
        <v>66</v>
      </c>
      <c r="AD9" s="152">
        <f t="shared" ref="AD9:AD12" si="18">IF(AC9="Automatico",25%,15%)</f>
        <v>0.15</v>
      </c>
      <c r="AE9" s="153">
        <f>AB9+AD9</f>
        <v>0.4</v>
      </c>
      <c r="AF9" s="150" t="s">
        <v>67</v>
      </c>
      <c r="AG9" s="150" t="s">
        <v>105</v>
      </c>
      <c r="AH9" s="150" t="s">
        <v>69</v>
      </c>
      <c r="AI9" s="122">
        <f>M9-(M9*AE9)</f>
        <v>0.24</v>
      </c>
      <c r="AJ9" s="201" t="str">
        <f>IF(AK9=0,"Defina la frecuencia",IF(AK9=20%,"Muy baja",IF(AK9=40%,"Baja",IF(AK9=60%,"Media",IF(AK9=80%,"Alta","Muy alta")))))</f>
        <v>Muy baja</v>
      </c>
      <c r="AK9" s="205">
        <f>IF(AI10&lt;20%,20%,IF(AI10&lt;40%,40%,IF(AI10&lt;60%,60%,IF(AI10&lt;80%,80%,100%))))</f>
        <v>0.2</v>
      </c>
      <c r="AL9" s="207">
        <f>VALUE(AK9)</f>
        <v>0.2</v>
      </c>
      <c r="AM9" s="193" t="str">
        <f>IF(AP9=0,0,IF(AP9=20%,"Leve 20%",IF(AP9=40%,"Menor 40%",IF(AP9=60%,"Moderado 60%",IF(AP9=80%,"Mayor 80%","Catastrofico 100%")))))</f>
        <v>Moderado 60%</v>
      </c>
      <c r="AN9" s="193">
        <f>AI11</f>
        <v>0.44999999999999996</v>
      </c>
      <c r="AO9" s="195">
        <f>IF(AN9&lt;20%,20%,IF(AN9&lt;40%,40%,IF(AN9&lt;60%,60%,IF(AN9&lt;80%,80%,100%))))</f>
        <v>0.6</v>
      </c>
      <c r="AP9" s="195">
        <f>VALUE(AO9)</f>
        <v>0.6</v>
      </c>
      <c r="AQ9" s="197" t="str">
        <f>VLOOKUP(AK9,Matriz!$B$3:$G$8,MATCH(AP9,Matriz!$B$3:$G$3,0),FALSE)</f>
        <v>Moderado</v>
      </c>
      <c r="AR9" s="173" t="s">
        <v>70</v>
      </c>
      <c r="AS9" s="154" t="s">
        <v>106</v>
      </c>
      <c r="AT9" s="123" t="s">
        <v>107</v>
      </c>
      <c r="AU9" s="155">
        <v>44927</v>
      </c>
      <c r="AV9" s="155">
        <v>45291</v>
      </c>
      <c r="AW9" s="123" t="s">
        <v>108</v>
      </c>
      <c r="AX9" s="150" t="s">
        <v>109</v>
      </c>
      <c r="AY9" s="154" t="s">
        <v>110</v>
      </c>
      <c r="AZ9" s="199" t="s">
        <v>76</v>
      </c>
      <c r="BA9" s="173"/>
      <c r="BB9" s="123" t="s">
        <v>111</v>
      </c>
      <c r="BC9" s="123" t="s">
        <v>112</v>
      </c>
      <c r="BD9" s="156">
        <v>0.8</v>
      </c>
      <c r="BE9" s="157" t="s">
        <v>113</v>
      </c>
      <c r="BF9" s="199" t="s">
        <v>76</v>
      </c>
      <c r="BG9" s="173"/>
      <c r="BH9" s="123" t="s">
        <v>83</v>
      </c>
      <c r="BI9" s="123" t="s">
        <v>114</v>
      </c>
      <c r="BJ9" s="156">
        <v>1</v>
      </c>
      <c r="BK9" s="164" t="s">
        <v>115</v>
      </c>
      <c r="BL9" s="175" t="s">
        <v>76</v>
      </c>
      <c r="BM9" s="176">
        <v>1</v>
      </c>
      <c r="BN9" s="160" t="s">
        <v>83</v>
      </c>
      <c r="BO9" s="169" t="s">
        <v>116</v>
      </c>
      <c r="BP9" s="27">
        <v>1</v>
      </c>
    </row>
    <row r="10" spans="1:68" ht="222.75" customHeight="1">
      <c r="A10" s="200"/>
      <c r="B10" s="200"/>
      <c r="C10" s="200"/>
      <c r="D10" s="200"/>
      <c r="E10" s="200"/>
      <c r="F10" s="200"/>
      <c r="G10" s="200"/>
      <c r="H10" s="200"/>
      <c r="I10" s="200"/>
      <c r="J10" s="200"/>
      <c r="K10" s="200"/>
      <c r="L10" s="202"/>
      <c r="M10" s="210"/>
      <c r="N10" s="203"/>
      <c r="O10" s="200"/>
      <c r="P10" s="200"/>
      <c r="Q10" s="202"/>
      <c r="R10" s="35">
        <f t="shared" ref="R10:R12" si="19">IF(O10=0,0,IF(Q10="Leve 20%",20%,IF(Q10="Menor 40%",40%,IF(Q10="Moderado 60%",60%,IF(Q10="Mayor 80%",80%,100%)))))</f>
        <v>0</v>
      </c>
      <c r="S10" s="202"/>
      <c r="T10" s="66">
        <f t="shared" si="17"/>
        <v>0</v>
      </c>
      <c r="U10" s="194"/>
      <c r="V10" s="203"/>
      <c r="W10" s="198"/>
      <c r="X10" s="70" t="s">
        <v>117</v>
      </c>
      <c r="Y10" s="73" t="str">
        <f t="shared" ref="Y10:Y12" si="20">IF(AA10="Preventivo","X",IF(AA10="Detectivo","X"," "))</f>
        <v>X</v>
      </c>
      <c r="Z10" s="73" t="str">
        <f t="shared" ref="Z10:Z12" si="21">IF(AA10="Correctivo","X"," ")</f>
        <v xml:space="preserve"> </v>
      </c>
      <c r="AA10" s="70" t="s">
        <v>65</v>
      </c>
      <c r="AB10" s="71">
        <f t="shared" ref="AB10:AB12" si="22">IF(AA10="","",IF(AA10="Preventivo",25%,IF(AA10="Detectivo",15%,10%)))</f>
        <v>0.25</v>
      </c>
      <c r="AC10" s="70" t="s">
        <v>66</v>
      </c>
      <c r="AD10" s="71">
        <f t="shared" si="18"/>
        <v>0.15</v>
      </c>
      <c r="AE10" s="72">
        <f>AB10+AD10</f>
        <v>0.4</v>
      </c>
      <c r="AF10" s="70" t="s">
        <v>67</v>
      </c>
      <c r="AG10" s="70" t="s">
        <v>68</v>
      </c>
      <c r="AH10" s="70" t="s">
        <v>69</v>
      </c>
      <c r="AI10" s="67">
        <f>AI9-(AI9*AE10)</f>
        <v>0.14399999999999999</v>
      </c>
      <c r="AJ10" s="202"/>
      <c r="AK10" s="206"/>
      <c r="AL10" s="207"/>
      <c r="AM10" s="194"/>
      <c r="AN10" s="194"/>
      <c r="AO10" s="195"/>
      <c r="AP10" s="195"/>
      <c r="AQ10" s="198"/>
      <c r="AR10" s="174"/>
      <c r="AS10" s="49" t="s">
        <v>118</v>
      </c>
      <c r="AT10" s="35" t="s">
        <v>107</v>
      </c>
      <c r="AU10" s="74">
        <v>44927</v>
      </c>
      <c r="AV10" s="74">
        <v>45291</v>
      </c>
      <c r="AW10" s="35" t="s">
        <v>73</v>
      </c>
      <c r="AX10" s="70" t="s">
        <v>119</v>
      </c>
      <c r="AY10" s="49" t="s">
        <v>120</v>
      </c>
      <c r="AZ10" s="200"/>
      <c r="BA10" s="174"/>
      <c r="BB10" s="35" t="s">
        <v>121</v>
      </c>
      <c r="BC10" s="35" t="s">
        <v>122</v>
      </c>
      <c r="BD10" s="36">
        <v>0.9</v>
      </c>
      <c r="BE10" s="158" t="s">
        <v>123</v>
      </c>
      <c r="BF10" s="200"/>
      <c r="BG10" s="174"/>
      <c r="BH10" s="35" t="s">
        <v>83</v>
      </c>
      <c r="BI10" s="35" t="s">
        <v>124</v>
      </c>
      <c r="BJ10" s="36">
        <v>1</v>
      </c>
      <c r="BK10" s="165" t="s">
        <v>125</v>
      </c>
      <c r="BL10" s="175"/>
      <c r="BM10" s="175"/>
      <c r="BN10" s="160" t="s">
        <v>83</v>
      </c>
      <c r="BO10" s="170" t="s">
        <v>126</v>
      </c>
      <c r="BP10" s="27">
        <v>0.9</v>
      </c>
    </row>
    <row r="11" spans="1:68" ht="181.5" customHeight="1">
      <c r="A11" s="200"/>
      <c r="B11" s="200"/>
      <c r="C11" s="200"/>
      <c r="D11" s="200"/>
      <c r="E11" s="200"/>
      <c r="F11" s="200"/>
      <c r="G11" s="200"/>
      <c r="H11" s="200"/>
      <c r="I11" s="200"/>
      <c r="J11" s="200"/>
      <c r="K11" s="200"/>
      <c r="L11" s="202"/>
      <c r="M11" s="210"/>
      <c r="N11" s="204"/>
      <c r="O11" s="200"/>
      <c r="P11" s="200"/>
      <c r="Q11" s="202"/>
      <c r="R11" s="35">
        <f t="shared" si="19"/>
        <v>0</v>
      </c>
      <c r="S11" s="202"/>
      <c r="T11" s="66">
        <f t="shared" si="17"/>
        <v>0</v>
      </c>
      <c r="U11" s="194"/>
      <c r="V11" s="204"/>
      <c r="W11" s="198"/>
      <c r="X11" s="70" t="s">
        <v>127</v>
      </c>
      <c r="Y11" s="73" t="str">
        <f t="shared" si="20"/>
        <v xml:space="preserve"> </v>
      </c>
      <c r="Z11" s="73" t="str">
        <f t="shared" si="21"/>
        <v>X</v>
      </c>
      <c r="AA11" s="70" t="s">
        <v>128</v>
      </c>
      <c r="AB11" s="71">
        <f t="shared" si="22"/>
        <v>0.1</v>
      </c>
      <c r="AC11" s="70" t="s">
        <v>66</v>
      </c>
      <c r="AD11" s="71">
        <f t="shared" si="18"/>
        <v>0.15</v>
      </c>
      <c r="AE11" s="72">
        <f t="shared" ref="AE11:AE12" si="23">AB11+AD11</f>
        <v>0.25</v>
      </c>
      <c r="AF11" s="70" t="s">
        <v>129</v>
      </c>
      <c r="AG11" s="70" t="s">
        <v>68</v>
      </c>
      <c r="AH11" s="70" t="s">
        <v>69</v>
      </c>
      <c r="AI11" s="67">
        <f>U9-(U9*AE11)</f>
        <v>0.44999999999999996</v>
      </c>
      <c r="AJ11" s="202"/>
      <c r="AK11" s="206"/>
      <c r="AL11" s="208"/>
      <c r="AM11" s="194"/>
      <c r="AN11" s="194"/>
      <c r="AO11" s="196"/>
      <c r="AP11" s="196"/>
      <c r="AQ11" s="198"/>
      <c r="AR11" s="174"/>
      <c r="AS11" s="49" t="s">
        <v>130</v>
      </c>
      <c r="AT11" s="35" t="s">
        <v>107</v>
      </c>
      <c r="AU11" s="74">
        <v>44927</v>
      </c>
      <c r="AV11" s="74">
        <v>45291</v>
      </c>
      <c r="AW11" s="35" t="s">
        <v>73</v>
      </c>
      <c r="AX11" s="70" t="s">
        <v>131</v>
      </c>
      <c r="AY11" s="49" t="s">
        <v>132</v>
      </c>
      <c r="AZ11" s="200"/>
      <c r="BA11" s="174"/>
      <c r="BB11" s="35" t="s">
        <v>133</v>
      </c>
      <c r="BC11" s="65" t="s">
        <v>134</v>
      </c>
      <c r="BD11" s="36">
        <v>1</v>
      </c>
      <c r="BE11" s="158" t="s">
        <v>135</v>
      </c>
      <c r="BF11" s="200"/>
      <c r="BG11" s="174"/>
      <c r="BH11" s="35" t="s">
        <v>83</v>
      </c>
      <c r="BI11" s="65" t="s">
        <v>136</v>
      </c>
      <c r="BJ11" s="36">
        <v>0.8</v>
      </c>
      <c r="BK11" s="166" t="s">
        <v>137</v>
      </c>
      <c r="BL11" s="175"/>
      <c r="BM11" s="175"/>
      <c r="BN11" s="160" t="s">
        <v>83</v>
      </c>
      <c r="BO11" s="170" t="s">
        <v>138</v>
      </c>
      <c r="BP11" s="27">
        <v>0.8</v>
      </c>
    </row>
    <row r="12" spans="1:68" ht="175.5" customHeight="1">
      <c r="A12" s="35">
        <v>10</v>
      </c>
      <c r="B12" s="35" t="s">
        <v>53</v>
      </c>
      <c r="C12" s="35" t="s">
        <v>139</v>
      </c>
      <c r="D12" s="35" t="s">
        <v>140</v>
      </c>
      <c r="E12" s="35" t="s">
        <v>56</v>
      </c>
      <c r="F12" s="35" t="s">
        <v>141</v>
      </c>
      <c r="G12" s="35" t="s">
        <v>142</v>
      </c>
      <c r="H12" s="35" t="s">
        <v>143</v>
      </c>
      <c r="I12" s="65" t="s">
        <v>144</v>
      </c>
      <c r="J12" s="117" t="s">
        <v>61</v>
      </c>
      <c r="K12" s="65" t="s">
        <v>145</v>
      </c>
      <c r="L12" s="66" t="str">
        <f t="shared" ref="L12" si="24">IF(K12=0,"Defina la frecuencia",IF(K12="2 veces por año","Muy baja",IF(K12="3 a 24 veces por año","Baja",IF(K12="24 a 500 veces por año","Media",IF(K12="500 veces al año y maximo 5000veces por año","Alta","Muy alta")))))</f>
        <v>Muy baja</v>
      </c>
      <c r="M12" s="79" t="str">
        <f t="shared" ref="M12" si="25">IF(L12="Muy baja","20%",IF(L12="Baja","40%",IF(L12="Media","60%",IF(L12="Alta","80%",IF(L12="Muy alta","100%","Defina la Frecuencia")))))</f>
        <v>20%</v>
      </c>
      <c r="N12" s="37">
        <f t="shared" ref="N12" si="26">VALUE(M12)</f>
        <v>0.2</v>
      </c>
      <c r="O12" s="35"/>
      <c r="P12" s="35" t="s">
        <v>63</v>
      </c>
      <c r="Q12" s="66">
        <f t="shared" ref="Q12" si="27">IF(O12=0,0,IF(O12="Afectación menor a 10 SMLMV","Leve 20%",IF(O12="Entre 10 y 50 SMLMV","Menor 40%",IF(O12="Entre 50 y 100 SMLMV","Moderado 60%",IF(O12="Entre 100 y 500 SMLMV","Mayor 80%","Catastrofico 100%")))))</f>
        <v>0</v>
      </c>
      <c r="R12" s="35">
        <f t="shared" si="19"/>
        <v>0</v>
      </c>
      <c r="S12" s="66" t="str">
        <f t="shared" ref="S12" si="28">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Moderado 60%</v>
      </c>
      <c r="T12" s="66">
        <f t="shared" si="17"/>
        <v>0.6</v>
      </c>
      <c r="U12" s="67">
        <f t="shared" ref="U12" si="29">IF(R12&gt;T12,R12,T12)</f>
        <v>0.6</v>
      </c>
      <c r="V12" s="37">
        <f t="shared" ref="V12" si="30">VALUE(U12)</f>
        <v>0.6</v>
      </c>
      <c r="W12" s="80" t="str">
        <f>VLOOKUP(N12,Matriz!$B$3:$G$8,MATCH(V12,Matriz!$B$3:$G$3,0),FALSE)</f>
        <v>Moderado</v>
      </c>
      <c r="X12" s="119" t="s">
        <v>146</v>
      </c>
      <c r="Y12" s="66" t="str">
        <f t="shared" si="20"/>
        <v>X</v>
      </c>
      <c r="Z12" s="66" t="str">
        <f t="shared" si="21"/>
        <v xml:space="preserve"> </v>
      </c>
      <c r="AA12" s="70" t="s">
        <v>65</v>
      </c>
      <c r="AB12" s="71">
        <f t="shared" si="22"/>
        <v>0.25</v>
      </c>
      <c r="AC12" s="70" t="s">
        <v>66</v>
      </c>
      <c r="AD12" s="71">
        <f t="shared" si="18"/>
        <v>0.15</v>
      </c>
      <c r="AE12" s="72">
        <f t="shared" si="23"/>
        <v>0.4</v>
      </c>
      <c r="AF12" s="70" t="s">
        <v>67</v>
      </c>
      <c r="AG12" s="70" t="s">
        <v>105</v>
      </c>
      <c r="AH12" s="70" t="s">
        <v>69</v>
      </c>
      <c r="AI12" s="67">
        <f>M12-(M12*AE12)</f>
        <v>0.12</v>
      </c>
      <c r="AJ12" s="66" t="str">
        <f t="shared" ref="AJ12" si="31">IF(AK12=0,"Valore el control",IF(AK12=20%,"Muy baja",IF(AK12=40%,"Baja",IF(AK12=60%,"Media",IF(AK12=80%,"Alta","Muy alta")))))</f>
        <v>Muy baja</v>
      </c>
      <c r="AK12" s="69">
        <f t="shared" ref="AK12" si="32">IF(AI12&lt;20%,20%,IF(AI12&lt;40%,40%,IF(AI12&lt;60%,60%,IF(AI12&lt;80%,80%,100%))))</f>
        <v>0.2</v>
      </c>
      <c r="AL12" s="118">
        <f t="shared" ref="AL12" si="33">VALUE(AK12)</f>
        <v>0.2</v>
      </c>
      <c r="AM12" s="67" t="str">
        <f t="shared" ref="AM12" si="34">IF(AN12=0,0,IF(AN12=20%,"Leve 20%",IF(AN12=40%,"Menor 40%",IF(AN12=60%,"Moderado 60%",IF(AN12=80%,"Mayor 80%","Catastrofico 100%")))))</f>
        <v>Moderado 60%</v>
      </c>
      <c r="AN12" s="67">
        <f t="shared" ref="AN12" si="35">U12</f>
        <v>0.6</v>
      </c>
      <c r="AO12" s="78"/>
      <c r="AP12" s="78"/>
      <c r="AQ12" s="80" t="str">
        <f>VLOOKUP(AK12,Matriz!$B$3:$G$8,MATCH(AN12,Matriz!$B$3:$G$3,0),FALSE)</f>
        <v>Moderado</v>
      </c>
      <c r="AR12" s="35" t="s">
        <v>70</v>
      </c>
      <c r="AS12" s="119" t="s">
        <v>147</v>
      </c>
      <c r="AT12" s="35" t="s">
        <v>107</v>
      </c>
      <c r="AU12" s="74">
        <v>44927</v>
      </c>
      <c r="AV12" s="74">
        <v>45291</v>
      </c>
      <c r="AW12" s="35" t="s">
        <v>73</v>
      </c>
      <c r="AX12" s="119" t="s">
        <v>148</v>
      </c>
      <c r="AY12" s="49" t="s">
        <v>149</v>
      </c>
      <c r="AZ12" s="35" t="s">
        <v>76</v>
      </c>
      <c r="BA12" s="35"/>
      <c r="BB12" s="35" t="s">
        <v>150</v>
      </c>
      <c r="BC12" s="35" t="s">
        <v>151</v>
      </c>
      <c r="BD12" s="36">
        <v>1</v>
      </c>
      <c r="BE12" s="119" t="s">
        <v>152</v>
      </c>
      <c r="BF12" s="35" t="s">
        <v>76</v>
      </c>
      <c r="BG12" s="35"/>
      <c r="BH12" s="35" t="s">
        <v>83</v>
      </c>
      <c r="BI12" s="35" t="s">
        <v>153</v>
      </c>
      <c r="BJ12" s="36">
        <v>1</v>
      </c>
      <c r="BK12" s="166" t="s">
        <v>154</v>
      </c>
      <c r="BL12" s="160" t="s">
        <v>76</v>
      </c>
      <c r="BM12" s="161">
        <v>1</v>
      </c>
      <c r="BN12" s="160" t="s">
        <v>155</v>
      </c>
      <c r="BO12" s="170" t="s">
        <v>156</v>
      </c>
      <c r="BP12" s="27">
        <v>0.9</v>
      </c>
    </row>
    <row r="13" spans="1:68" s="98" customFormat="1" ht="54.75" customHeight="1">
      <c r="A13" s="213">
        <v>1</v>
      </c>
      <c r="B13" s="213" t="s">
        <v>157</v>
      </c>
      <c r="C13" s="213" t="s">
        <v>96</v>
      </c>
      <c r="D13" s="213" t="s">
        <v>158</v>
      </c>
      <c r="E13" s="213" t="s">
        <v>56</v>
      </c>
      <c r="F13" s="213" t="s">
        <v>159</v>
      </c>
      <c r="G13" s="213" t="s">
        <v>160</v>
      </c>
      <c r="H13" s="213" t="s">
        <v>161</v>
      </c>
      <c r="I13" s="213" t="s">
        <v>162</v>
      </c>
      <c r="J13" s="213"/>
      <c r="K13" s="213"/>
      <c r="L13" s="220" t="str">
        <f>IF(K13=0,"Defina la frecuencia",IF(K13="2 veces por año","Muy baja",IF(K13="3 a 24 veces por año","Baja",IF(K13="24 a 500 veces por año","Media",IF(K13="500 veces al año y maximo 5000veces por año","Alta","Muy alta")))))</f>
        <v>Defina la frecuencia</v>
      </c>
      <c r="M13" s="222" t="str">
        <f>IF(L13="Muy baja","20%",IF(L13="Baja","40%",IF(L13="Media","60%",IF(L13="Alta","80%",IF(L13="Muy alta","100%","Defina la Frecuencia")))))</f>
        <v>Defina la Frecuencia</v>
      </c>
      <c r="N13" s="223" t="e">
        <f>VALUE(M13)</f>
        <v>#VALUE!</v>
      </c>
      <c r="O13" s="213"/>
      <c r="P13" s="213"/>
      <c r="Q13" s="220">
        <f>IF(O13=0,0,IF(O13="Afectación menor a 10 SMLMV","Leve 20%",IF(O13="Entre 10 y 50 SMLMV","Menor 40%",IF(O13="Entre 50 y 100 SMLMV","Moderado 60%",IF(O13="Entre 100 y 500 SMLMV","Mayor 80%","Castastrofico 100%")))))</f>
        <v>0</v>
      </c>
      <c r="R13" s="82">
        <f>IF(O13=0,0,IF(Q13="Leve 20%",20%,IF(Q13="Menor 40%",40%,IF(Q13="Moderado 60%",60%,IF(Q13="Mayor 80%",80%,100%)))))</f>
        <v>0</v>
      </c>
      <c r="S13" s="220">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83">
        <f t="shared" ref="T13:T23" si="36">IF(S13=0,0,IF(S13="Leve 20%",20%,IF(S13="Menor 40%",40%,IF(S13="Moderado 60%",60%,IF(S13="Mayor 80%",80%,100%)))))</f>
        <v>0</v>
      </c>
      <c r="U13" s="216">
        <f>IF(R13&gt;T13,R13,T13)</f>
        <v>0</v>
      </c>
      <c r="V13" s="223">
        <f>VALUE(U13)</f>
        <v>0</v>
      </c>
      <c r="W13" s="217" t="e">
        <f>VLOOKUP(N13,Matriz!$B$3:$G$8,MATCH(V13,Matriz!$B$3:$G$3,0),FALSE)</f>
        <v>#VALUE!</v>
      </c>
      <c r="X13" s="88"/>
      <c r="Y13" s="89" t="str">
        <f>IF(AA13="Preventivo","X",IF(AA13="Detectivo","X"," "))</f>
        <v xml:space="preserve"> </v>
      </c>
      <c r="Z13" s="89" t="str">
        <f>IF(AA13="Correctivo","X"," ")</f>
        <v xml:space="preserve"> </v>
      </c>
      <c r="AA13" s="88"/>
      <c r="AB13" s="90" t="str">
        <f>IF(AA13="","",IF(AA13="Preventivo",25%,IF(AA13="Detectivo",15%,10%)))</f>
        <v/>
      </c>
      <c r="AC13" s="88"/>
      <c r="AD13" s="90">
        <f t="shared" ref="AD13:AD16" si="37">IF(AC13="Automatico",25%,15%)</f>
        <v>0.15</v>
      </c>
      <c r="AE13" s="91" t="e">
        <f>AB13+AD13</f>
        <v>#VALUE!</v>
      </c>
      <c r="AF13" s="88"/>
      <c r="AG13" s="88"/>
      <c r="AH13" s="88"/>
      <c r="AI13" s="86" t="e">
        <f>M13-(M13*AE13)</f>
        <v>#VALUE!</v>
      </c>
      <c r="AJ13" s="220" t="e">
        <f>IF(AK13=0,"Defina la frecuencia",IF(AK13=20%,"Muy baja",IF(AK13=40%,"Baja",IF(AK13=60%,"Media",IF(AK13=80%,"Alta","Muy alta")))))</f>
        <v>#VALUE!</v>
      </c>
      <c r="AK13" s="221" t="e">
        <f>IF(AI14&lt;20%,20%,IF(AI14&lt;40%,40%,IF(AI14&lt;60%,60%,IF(AI14&lt;80%,80%,100%))))</f>
        <v>#VALUE!</v>
      </c>
      <c r="AL13" s="228" t="e">
        <f>VALUE(AK13)</f>
        <v>#VALUE!</v>
      </c>
      <c r="AM13" s="216" t="e">
        <f>IF(AP13=0,0,IF(AP13=20%,"Leve 20%",IF(AP13=40%,"Menor 40%",IF(AP13=60%,"Moderado 60%",IF(AP13=80%,"Mayor 80%","Catastrofico 100%")))))</f>
        <v>#VALUE!</v>
      </c>
      <c r="AN13" s="216" t="e">
        <f>AI15</f>
        <v>#VALUE!</v>
      </c>
      <c r="AO13" s="260" t="e">
        <f>IF(AN13&lt;20%,20%,IF(AN13&lt;40%,40%,IF(AN13&lt;60%,60%,IF(AN13&lt;80%,80%,100%))))</f>
        <v>#VALUE!</v>
      </c>
      <c r="AP13" s="260" t="e">
        <f>VALUE(AO13)</f>
        <v>#VALUE!</v>
      </c>
      <c r="AQ13" s="217" t="e">
        <f>VLOOKUP(AK13,Matriz!$B$3:$G$8,MATCH(AP13,Matriz!$B$3:$G$3,0),FALSE)</f>
        <v>#VALUE!</v>
      </c>
      <c r="AR13" s="218"/>
      <c r="AS13" s="94"/>
      <c r="AT13" s="82"/>
      <c r="AU13" s="95"/>
      <c r="AV13" s="95"/>
      <c r="AW13" s="82"/>
      <c r="AX13" s="213"/>
      <c r="AY13" s="94"/>
      <c r="AZ13" s="213"/>
      <c r="BA13" s="218"/>
      <c r="BB13" s="94"/>
      <c r="BC13" s="120" t="s">
        <v>163</v>
      </c>
      <c r="BD13" s="96"/>
      <c r="BE13" s="94"/>
      <c r="BF13" s="213"/>
      <c r="BG13" s="218"/>
      <c r="BH13" s="82"/>
      <c r="BI13" s="82"/>
      <c r="BJ13" s="96"/>
      <c r="BK13" s="82"/>
      <c r="BL13" s="212"/>
      <c r="BM13" s="212"/>
      <c r="BN13" s="159"/>
      <c r="BO13" s="82"/>
      <c r="BP13" s="97"/>
    </row>
    <row r="14" spans="1:68" s="98" customFormat="1" ht="54.75" customHeight="1">
      <c r="A14" s="213"/>
      <c r="B14" s="213"/>
      <c r="C14" s="213"/>
      <c r="D14" s="213"/>
      <c r="E14" s="213"/>
      <c r="F14" s="213"/>
      <c r="G14" s="213"/>
      <c r="H14" s="213"/>
      <c r="I14" s="213"/>
      <c r="J14" s="213"/>
      <c r="K14" s="213"/>
      <c r="L14" s="220"/>
      <c r="M14" s="222"/>
      <c r="N14" s="224"/>
      <c r="O14" s="213"/>
      <c r="P14" s="213"/>
      <c r="Q14" s="220"/>
      <c r="R14" s="82">
        <f t="shared" ref="R14:R21" si="38">IF(O14=0,0,IF(Q14="Leve 20%",20%,IF(Q14="Menor 40%",40%,IF(Q14="Moderado 60%",60%,IF(Q14="Mayor 80%",80%,100%)))))</f>
        <v>0</v>
      </c>
      <c r="S14" s="220"/>
      <c r="T14" s="83">
        <f t="shared" si="36"/>
        <v>0</v>
      </c>
      <c r="U14" s="216"/>
      <c r="V14" s="224"/>
      <c r="W14" s="217"/>
      <c r="X14" s="88"/>
      <c r="Y14" s="89" t="str">
        <f t="shared" ref="Y14:Y15" si="39">IF(AA14="Preventivo","X",IF(AA14="Detectivo","X"," "))</f>
        <v xml:space="preserve"> </v>
      </c>
      <c r="Z14" s="89" t="str">
        <f t="shared" ref="Z14:Z15" si="40">IF(AA14="Correctivo","X"," ")</f>
        <v xml:space="preserve"> </v>
      </c>
      <c r="AA14" s="88"/>
      <c r="AB14" s="90" t="str">
        <f t="shared" ref="AB14:AB30" si="41">IF(AA14="","",IF(AA14="Preventivo",25%,IF(AA14="Detectivo",15%,10%)))</f>
        <v/>
      </c>
      <c r="AC14" s="88"/>
      <c r="AD14" s="90">
        <f t="shared" si="37"/>
        <v>0.15</v>
      </c>
      <c r="AE14" s="91" t="e">
        <f t="shared" ref="AE14:AE21" si="42">AB14+AD14</f>
        <v>#VALUE!</v>
      </c>
      <c r="AF14" s="88"/>
      <c r="AG14" s="88"/>
      <c r="AH14" s="88"/>
      <c r="AI14" s="86" t="e">
        <f>AI13-(AI13*AE14)</f>
        <v>#VALUE!</v>
      </c>
      <c r="AJ14" s="220"/>
      <c r="AK14" s="221"/>
      <c r="AL14" s="229"/>
      <c r="AM14" s="216"/>
      <c r="AN14" s="216"/>
      <c r="AO14" s="261"/>
      <c r="AP14" s="261"/>
      <c r="AQ14" s="217"/>
      <c r="AR14" s="218"/>
      <c r="AS14" s="94"/>
      <c r="AT14" s="82"/>
      <c r="AU14" s="95"/>
      <c r="AV14" s="95"/>
      <c r="AW14" s="82"/>
      <c r="AX14" s="213"/>
      <c r="AY14" s="94"/>
      <c r="AZ14" s="213"/>
      <c r="BA14" s="218"/>
      <c r="BB14" s="94"/>
      <c r="BC14" s="82"/>
      <c r="BD14" s="96"/>
      <c r="BE14" s="94"/>
      <c r="BF14" s="213"/>
      <c r="BG14" s="218"/>
      <c r="BH14" s="82"/>
      <c r="BI14" s="82"/>
      <c r="BJ14" s="96"/>
      <c r="BK14" s="82"/>
      <c r="BL14" s="213"/>
      <c r="BM14" s="213"/>
      <c r="BN14" s="82"/>
      <c r="BO14" s="82"/>
      <c r="BP14" s="97"/>
    </row>
    <row r="15" spans="1:68" s="98" customFormat="1" ht="54.75" customHeight="1">
      <c r="A15" s="213"/>
      <c r="B15" s="213"/>
      <c r="C15" s="213"/>
      <c r="D15" s="213"/>
      <c r="E15" s="213"/>
      <c r="F15" s="213"/>
      <c r="G15" s="213"/>
      <c r="H15" s="213"/>
      <c r="I15" s="213"/>
      <c r="J15" s="213"/>
      <c r="K15" s="213"/>
      <c r="L15" s="220"/>
      <c r="M15" s="222"/>
      <c r="N15" s="231"/>
      <c r="O15" s="213"/>
      <c r="P15" s="213"/>
      <c r="Q15" s="220"/>
      <c r="R15" s="82">
        <f t="shared" si="38"/>
        <v>0</v>
      </c>
      <c r="S15" s="220"/>
      <c r="T15" s="83">
        <f t="shared" si="36"/>
        <v>0</v>
      </c>
      <c r="U15" s="216"/>
      <c r="V15" s="231"/>
      <c r="W15" s="217"/>
      <c r="X15" s="88"/>
      <c r="Y15" s="89" t="str">
        <f t="shared" si="39"/>
        <v xml:space="preserve"> </v>
      </c>
      <c r="Z15" s="89" t="str">
        <f t="shared" si="40"/>
        <v xml:space="preserve"> </v>
      </c>
      <c r="AA15" s="88"/>
      <c r="AB15" s="90" t="str">
        <f t="shared" si="41"/>
        <v/>
      </c>
      <c r="AC15" s="88"/>
      <c r="AD15" s="90">
        <f t="shared" si="37"/>
        <v>0.15</v>
      </c>
      <c r="AE15" s="91" t="e">
        <f t="shared" si="42"/>
        <v>#VALUE!</v>
      </c>
      <c r="AF15" s="88"/>
      <c r="AG15" s="88"/>
      <c r="AH15" s="88"/>
      <c r="AI15" s="86" t="e">
        <f>U13-(U13*AE15)</f>
        <v>#VALUE!</v>
      </c>
      <c r="AJ15" s="220"/>
      <c r="AK15" s="221"/>
      <c r="AL15" s="230"/>
      <c r="AM15" s="216"/>
      <c r="AN15" s="216"/>
      <c r="AO15" s="262"/>
      <c r="AP15" s="262"/>
      <c r="AQ15" s="217"/>
      <c r="AR15" s="218"/>
      <c r="AS15" s="94"/>
      <c r="AT15" s="82"/>
      <c r="AU15" s="95"/>
      <c r="AV15" s="95"/>
      <c r="AW15" s="82"/>
      <c r="AX15" s="213"/>
      <c r="AY15" s="94"/>
      <c r="AZ15" s="213"/>
      <c r="BA15" s="218"/>
      <c r="BB15" s="94"/>
      <c r="BC15" s="82"/>
      <c r="BD15" s="96"/>
      <c r="BE15" s="94"/>
      <c r="BF15" s="213"/>
      <c r="BG15" s="218"/>
      <c r="BH15" s="82"/>
      <c r="BI15" s="99"/>
      <c r="BJ15" s="96"/>
      <c r="BK15" s="82"/>
      <c r="BL15" s="213"/>
      <c r="BM15" s="213"/>
      <c r="BN15" s="82"/>
      <c r="BO15" s="82"/>
      <c r="BP15" s="97"/>
    </row>
    <row r="16" spans="1:68" s="98" customFormat="1" ht="54.75" customHeight="1">
      <c r="A16" s="213">
        <v>2</v>
      </c>
      <c r="B16" s="213" t="s">
        <v>157</v>
      </c>
      <c r="C16" s="213" t="s">
        <v>164</v>
      </c>
      <c r="D16" s="213" t="s">
        <v>158</v>
      </c>
      <c r="E16" s="213" t="s">
        <v>56</v>
      </c>
      <c r="F16" s="213" t="s">
        <v>165</v>
      </c>
      <c r="G16" s="213" t="s">
        <v>166</v>
      </c>
      <c r="H16" s="213" t="s">
        <v>167</v>
      </c>
      <c r="I16" s="213" t="s">
        <v>168</v>
      </c>
      <c r="J16" s="213"/>
      <c r="K16" s="213"/>
      <c r="L16" s="220" t="str">
        <f>IF(K16=0,"Defina la frecuencia",IF(K16="2 veces por año","Muy baja",IF(K16="3 a 24 veces por año","Baja",IF(K16="24 a 500 veces por año","Media",IF(K16="500 veces al año y maximo 5000veces por año","Alta","Muy alta")))))</f>
        <v>Defina la frecuencia</v>
      </c>
      <c r="M16" s="222" t="str">
        <f>IF(L16="Muy baja","20%",IF(L16="Baja","40%",IF(L16="Media","60%",IF(L16="Alta","80%",IF(L16="Muy alta","100%","Defina la Frecuencia")))))</f>
        <v>Defina la Frecuencia</v>
      </c>
      <c r="N16" s="223" t="e">
        <f>VALUE(M16)</f>
        <v>#VALUE!</v>
      </c>
      <c r="O16" s="213"/>
      <c r="P16" s="213"/>
      <c r="Q16" s="220">
        <f>IF(O16=0,0,IF(O16="Afectación menor a 10 SMLMV","Leve 20%",IF(O16="Entre 10 y 50 SMLMV","Menor 40%",IF(O16="Entre 50 y 100 SMLMV","Moderado 60%",IF(O16="Entre 100 y 500 SMLMV","Mayor 80%","Castastrofico 100%")))))</f>
        <v>0</v>
      </c>
      <c r="R16" s="82">
        <f>IF(O16=0,0,IF(Q16="Leve 20%",20%,IF(Q16="Menor 40%",40%,IF(Q16="Moderado 60%",60%,IF(Q16="Mayor 80%",80%,100%)))))</f>
        <v>0</v>
      </c>
      <c r="S16" s="220">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0</v>
      </c>
      <c r="T16" s="83">
        <f t="shared" ref="T16:T20" si="43">IF(S16=0,0,IF(S16="Leve 20%",20%,IF(S16="Menor 40%",40%,IF(S16="Moderado 60%",60%,IF(S16="Mayor 80%",80%,100%)))))</f>
        <v>0</v>
      </c>
      <c r="U16" s="216">
        <f>IF(R16&gt;T16,R16,T16)</f>
        <v>0</v>
      </c>
      <c r="V16" s="223">
        <f>VALUE(U16)</f>
        <v>0</v>
      </c>
      <c r="W16" s="217" t="e">
        <f>VLOOKUP(N16,Matriz!$B$3:$G$8,MATCH(V16,Matriz!$B$3:$G$3,0),FALSE)</f>
        <v>#VALUE!</v>
      </c>
      <c r="X16" s="88"/>
      <c r="Y16" s="89" t="str">
        <f>IF(AA16="Preventivo","X",IF(AA16="Detectivo","X"," "))</f>
        <v xml:space="preserve"> </v>
      </c>
      <c r="Z16" s="89" t="str">
        <f>IF(AA16="Correctivo","X"," ")</f>
        <v xml:space="preserve"> </v>
      </c>
      <c r="AA16" s="88"/>
      <c r="AB16" s="90" t="str">
        <f t="shared" si="41"/>
        <v/>
      </c>
      <c r="AC16" s="88"/>
      <c r="AD16" s="90">
        <f t="shared" si="37"/>
        <v>0.15</v>
      </c>
      <c r="AE16" s="91" t="e">
        <f t="shared" si="42"/>
        <v>#VALUE!</v>
      </c>
      <c r="AF16" s="88"/>
      <c r="AG16" s="88"/>
      <c r="AH16" s="88"/>
      <c r="AI16" s="86" t="e">
        <f>M16-(M16*AE16)</f>
        <v>#VALUE!</v>
      </c>
      <c r="AJ16" s="220" t="e">
        <f>IF(AK16=0,"Defina la frecuencia",IF(AK16=20%,"Muy baja",IF(AK16=40%,"Baja",IF(AK16=60%,"Media",IF(AK16=80%,"Alta","Muy alta")))))</f>
        <v>#VALUE!</v>
      </c>
      <c r="AK16" s="221" t="e">
        <f>IF(AI19&lt;20%,20%,IF(AI19&lt;40%,40%,IF(AI19&lt;60%,60%,IF(AI19&lt;80%,80%,100%))))</f>
        <v>#VALUE!</v>
      </c>
      <c r="AL16" s="228" t="e">
        <f>VALUE(AK16)</f>
        <v>#VALUE!</v>
      </c>
      <c r="AM16" s="216" t="e">
        <f>IF(AN16=0,0,IF(AN16=20%,"Leve 20%",IF(AN16=40%,"Menor 40%",IF(AN16=60%,"Moderado 60%",IF(AN16=80%,"Mayor 80%","Catastrofico 100%")))))</f>
        <v>#VALUE!</v>
      </c>
      <c r="AN16" s="216" t="e">
        <f>AI20</f>
        <v>#VALUE!</v>
      </c>
      <c r="AO16" s="100"/>
      <c r="AP16" s="100"/>
      <c r="AQ16" s="225" t="e">
        <f>VLOOKUP(AK16,Matriz!$B$3:$G$8,MATCH(AP18,Matriz!$B$3:$G$3,0),FALSE)</f>
        <v>#VALUE!</v>
      </c>
      <c r="AR16" s="218"/>
      <c r="AS16" s="88"/>
      <c r="AT16" s="82"/>
      <c r="AU16" s="214"/>
      <c r="AV16" s="214"/>
      <c r="AW16" s="82"/>
      <c r="AX16" s="88"/>
      <c r="AY16" s="94"/>
      <c r="AZ16" s="213"/>
      <c r="BA16" s="88"/>
      <c r="BB16" s="94"/>
      <c r="BC16" s="82"/>
      <c r="BD16" s="96"/>
      <c r="BE16" s="102"/>
      <c r="BF16" s="213"/>
      <c r="BG16" s="88"/>
      <c r="BH16" s="82"/>
      <c r="BI16" s="82"/>
      <c r="BJ16" s="96"/>
      <c r="BK16" s="82"/>
      <c r="BL16" s="213"/>
      <c r="BM16" s="213"/>
      <c r="BN16" s="82"/>
      <c r="BO16" s="82"/>
      <c r="BP16" s="97"/>
    </row>
    <row r="17" spans="1:68" s="98" customFormat="1" ht="54.75" customHeight="1">
      <c r="A17" s="213"/>
      <c r="B17" s="213"/>
      <c r="C17" s="213"/>
      <c r="D17" s="213"/>
      <c r="E17" s="213"/>
      <c r="F17" s="213"/>
      <c r="G17" s="213"/>
      <c r="H17" s="213"/>
      <c r="I17" s="213"/>
      <c r="J17" s="213"/>
      <c r="K17" s="213"/>
      <c r="L17" s="220"/>
      <c r="M17" s="222"/>
      <c r="N17" s="224"/>
      <c r="O17" s="213"/>
      <c r="P17" s="213"/>
      <c r="Q17" s="220"/>
      <c r="R17" s="82">
        <f t="shared" ref="R17:R20" si="44">IF(O17=0,0,IF(Q17="Leve 20%",20%,IF(Q17="Menor 40%",40%,IF(Q17="Moderado 60%",60%,IF(Q17="Mayor 80%",80%,100%)))))</f>
        <v>0</v>
      </c>
      <c r="S17" s="220"/>
      <c r="T17" s="83">
        <f t="shared" si="43"/>
        <v>0</v>
      </c>
      <c r="U17" s="216"/>
      <c r="V17" s="224"/>
      <c r="W17" s="217"/>
      <c r="X17" s="88"/>
      <c r="Y17" s="89" t="str">
        <f t="shared" ref="Y17:Y20" si="45">IF(AA17="Preventivo","X",IF(AA17="Detectivo","X"," "))</f>
        <v xml:space="preserve"> </v>
      </c>
      <c r="Z17" s="89" t="str">
        <f t="shared" ref="Z17:Z20" si="46">IF(AA17="Correctivo","X"," ")</f>
        <v xml:space="preserve"> </v>
      </c>
      <c r="AA17" s="88"/>
      <c r="AB17" s="90" t="str">
        <f t="shared" si="41"/>
        <v/>
      </c>
      <c r="AC17" s="88"/>
      <c r="AD17" s="90">
        <f t="shared" ref="AD17:AD30" si="47">IF(AC17="Automatico",25%,15%)</f>
        <v>0.15</v>
      </c>
      <c r="AE17" s="91" t="e">
        <f t="shared" si="42"/>
        <v>#VALUE!</v>
      </c>
      <c r="AF17" s="88"/>
      <c r="AG17" s="88"/>
      <c r="AH17" s="88"/>
      <c r="AI17" s="86" t="e">
        <f>AI16-(AI16*AE17)</f>
        <v>#VALUE!</v>
      </c>
      <c r="AJ17" s="220"/>
      <c r="AK17" s="221"/>
      <c r="AL17" s="229"/>
      <c r="AM17" s="216"/>
      <c r="AN17" s="216"/>
      <c r="AO17" s="100"/>
      <c r="AP17" s="100"/>
      <c r="AQ17" s="226"/>
      <c r="AR17" s="218"/>
      <c r="AS17" s="88"/>
      <c r="AT17" s="82"/>
      <c r="AU17" s="214"/>
      <c r="AV17" s="214"/>
      <c r="AW17" s="82"/>
      <c r="AX17" s="88"/>
      <c r="AY17" s="94"/>
      <c r="AZ17" s="213"/>
      <c r="BA17" s="88"/>
      <c r="BB17" s="94"/>
      <c r="BC17" s="82"/>
      <c r="BD17" s="96"/>
      <c r="BE17" s="102"/>
      <c r="BF17" s="213"/>
      <c r="BG17" s="88"/>
      <c r="BH17" s="82"/>
      <c r="BI17" s="82"/>
      <c r="BJ17" s="96"/>
      <c r="BK17" s="82"/>
      <c r="BL17" s="213"/>
      <c r="BM17" s="213"/>
      <c r="BN17" s="82"/>
      <c r="BO17" s="82"/>
      <c r="BP17" s="97"/>
    </row>
    <row r="18" spans="1:68" s="98" customFormat="1" ht="54.75" customHeight="1">
      <c r="A18" s="213"/>
      <c r="B18" s="213"/>
      <c r="C18" s="213"/>
      <c r="D18" s="213"/>
      <c r="E18" s="213"/>
      <c r="F18" s="213"/>
      <c r="G18" s="213"/>
      <c r="H18" s="213"/>
      <c r="I18" s="213"/>
      <c r="J18" s="213"/>
      <c r="K18" s="213"/>
      <c r="L18" s="220"/>
      <c r="M18" s="222"/>
      <c r="N18" s="224"/>
      <c r="O18" s="213"/>
      <c r="P18" s="213"/>
      <c r="Q18" s="220"/>
      <c r="R18" s="82"/>
      <c r="S18" s="220"/>
      <c r="T18" s="83"/>
      <c r="U18" s="216"/>
      <c r="V18" s="224"/>
      <c r="W18" s="217"/>
      <c r="X18" s="88"/>
      <c r="Y18" s="89" t="str">
        <f t="shared" si="45"/>
        <v xml:space="preserve"> </v>
      </c>
      <c r="Z18" s="89" t="str">
        <f t="shared" si="46"/>
        <v xml:space="preserve"> </v>
      </c>
      <c r="AA18" s="88"/>
      <c r="AB18" s="90" t="str">
        <f t="shared" si="41"/>
        <v/>
      </c>
      <c r="AC18" s="88"/>
      <c r="AD18" s="90">
        <f t="shared" si="47"/>
        <v>0.15</v>
      </c>
      <c r="AE18" s="91" t="e">
        <f t="shared" si="42"/>
        <v>#VALUE!</v>
      </c>
      <c r="AF18" s="88"/>
      <c r="AG18" s="88"/>
      <c r="AH18" s="88"/>
      <c r="AI18" s="86" t="e">
        <f>AI17-(AI17*AE18)</f>
        <v>#VALUE!</v>
      </c>
      <c r="AJ18" s="220"/>
      <c r="AK18" s="221"/>
      <c r="AL18" s="229"/>
      <c r="AM18" s="216"/>
      <c r="AN18" s="216"/>
      <c r="AO18" s="100">
        <f>IF(AN18&lt;20%,20%,IF(AN18&lt;40%,40%,IF(AN18&lt;60%,60%,IF(AN18&lt;80%,80%,100%))))</f>
        <v>0.2</v>
      </c>
      <c r="AP18" s="100">
        <f>VALUE(AO18)</f>
        <v>0.2</v>
      </c>
      <c r="AQ18" s="226"/>
      <c r="AR18" s="218"/>
      <c r="AS18" s="88"/>
      <c r="AT18" s="82"/>
      <c r="AU18" s="214"/>
      <c r="AV18" s="214"/>
      <c r="AW18" s="82"/>
      <c r="AX18" s="88"/>
      <c r="AY18" s="94"/>
      <c r="AZ18" s="213"/>
      <c r="BA18" s="88"/>
      <c r="BB18" s="94"/>
      <c r="BC18" s="82"/>
      <c r="BD18" s="96"/>
      <c r="BE18" s="102"/>
      <c r="BF18" s="213"/>
      <c r="BG18" s="88"/>
      <c r="BH18" s="82"/>
      <c r="BI18" s="82"/>
      <c r="BJ18" s="96"/>
      <c r="BK18" s="82"/>
      <c r="BL18" s="213"/>
      <c r="BM18" s="213"/>
      <c r="BN18" s="82"/>
      <c r="BO18" s="82"/>
      <c r="BP18" s="97"/>
    </row>
    <row r="19" spans="1:68" s="98" customFormat="1" ht="54.75" customHeight="1">
      <c r="A19" s="213"/>
      <c r="B19" s="213"/>
      <c r="C19" s="213"/>
      <c r="D19" s="213"/>
      <c r="E19" s="213"/>
      <c r="F19" s="213"/>
      <c r="G19" s="213"/>
      <c r="H19" s="213"/>
      <c r="I19" s="213"/>
      <c r="J19" s="213"/>
      <c r="K19" s="213"/>
      <c r="L19" s="220"/>
      <c r="M19" s="222"/>
      <c r="N19" s="224"/>
      <c r="O19" s="213"/>
      <c r="P19" s="213"/>
      <c r="Q19" s="220"/>
      <c r="R19" s="82"/>
      <c r="S19" s="220"/>
      <c r="T19" s="83"/>
      <c r="U19" s="216"/>
      <c r="V19" s="224"/>
      <c r="W19" s="217"/>
      <c r="X19" s="88"/>
      <c r="Y19" s="89" t="str">
        <f t="shared" si="45"/>
        <v xml:space="preserve"> </v>
      </c>
      <c r="Z19" s="89" t="str">
        <f t="shared" si="46"/>
        <v xml:space="preserve"> </v>
      </c>
      <c r="AA19" s="88"/>
      <c r="AB19" s="90" t="str">
        <f t="shared" si="41"/>
        <v/>
      </c>
      <c r="AC19" s="88"/>
      <c r="AD19" s="90">
        <f t="shared" si="47"/>
        <v>0.15</v>
      </c>
      <c r="AE19" s="91" t="e">
        <f t="shared" si="42"/>
        <v>#VALUE!</v>
      </c>
      <c r="AF19" s="88"/>
      <c r="AG19" s="88"/>
      <c r="AH19" s="88"/>
      <c r="AI19" s="86" t="e">
        <f>AI18-(AI18*AE19)</f>
        <v>#VALUE!</v>
      </c>
      <c r="AJ19" s="220"/>
      <c r="AK19" s="221"/>
      <c r="AL19" s="229"/>
      <c r="AM19" s="216"/>
      <c r="AN19" s="216"/>
      <c r="AO19" s="100"/>
      <c r="AP19" s="100"/>
      <c r="AQ19" s="226"/>
      <c r="AR19" s="218"/>
      <c r="AS19" s="88"/>
      <c r="AT19" s="82"/>
      <c r="AU19" s="214"/>
      <c r="AV19" s="214"/>
      <c r="AW19" s="82"/>
      <c r="AX19" s="88"/>
      <c r="AY19" s="94"/>
      <c r="AZ19" s="213"/>
      <c r="BA19" s="88"/>
      <c r="BB19" s="94"/>
      <c r="BC19" s="82"/>
      <c r="BD19" s="96"/>
      <c r="BE19" s="102"/>
      <c r="BF19" s="213"/>
      <c r="BG19" s="88"/>
      <c r="BH19" s="82"/>
      <c r="BI19" s="103"/>
      <c r="BJ19" s="96"/>
      <c r="BK19" s="82"/>
      <c r="BL19" s="213"/>
      <c r="BM19" s="213"/>
      <c r="BN19" s="82"/>
      <c r="BO19" s="82"/>
      <c r="BP19" s="97"/>
    </row>
    <row r="20" spans="1:68" s="98" customFormat="1" ht="54.75" customHeight="1">
      <c r="A20" s="213"/>
      <c r="B20" s="213"/>
      <c r="C20" s="213"/>
      <c r="D20" s="213"/>
      <c r="E20" s="213"/>
      <c r="F20" s="213"/>
      <c r="G20" s="213"/>
      <c r="H20" s="213"/>
      <c r="I20" s="213"/>
      <c r="J20" s="213"/>
      <c r="K20" s="213"/>
      <c r="L20" s="220"/>
      <c r="M20" s="222"/>
      <c r="N20" s="231"/>
      <c r="O20" s="213"/>
      <c r="P20" s="213"/>
      <c r="Q20" s="220"/>
      <c r="R20" s="82">
        <f t="shared" si="44"/>
        <v>0</v>
      </c>
      <c r="S20" s="220"/>
      <c r="T20" s="83">
        <f t="shared" si="43"/>
        <v>0</v>
      </c>
      <c r="U20" s="216"/>
      <c r="V20" s="231"/>
      <c r="W20" s="217"/>
      <c r="X20" s="88"/>
      <c r="Y20" s="89" t="str">
        <f t="shared" si="45"/>
        <v xml:space="preserve"> </v>
      </c>
      <c r="Z20" s="89" t="str">
        <f t="shared" si="46"/>
        <v xml:space="preserve"> </v>
      </c>
      <c r="AA20" s="88"/>
      <c r="AB20" s="90" t="str">
        <f t="shared" si="41"/>
        <v/>
      </c>
      <c r="AC20" s="88"/>
      <c r="AD20" s="90">
        <f t="shared" si="47"/>
        <v>0.15</v>
      </c>
      <c r="AE20" s="91" t="e">
        <f t="shared" si="42"/>
        <v>#VALUE!</v>
      </c>
      <c r="AF20" s="88"/>
      <c r="AG20" s="88"/>
      <c r="AH20" s="88"/>
      <c r="AI20" s="86" t="e">
        <f>U16-(U16*AE20)</f>
        <v>#VALUE!</v>
      </c>
      <c r="AJ20" s="220"/>
      <c r="AK20" s="221"/>
      <c r="AL20" s="230"/>
      <c r="AM20" s="216"/>
      <c r="AN20" s="216"/>
      <c r="AO20" s="100"/>
      <c r="AP20" s="100"/>
      <c r="AQ20" s="227"/>
      <c r="AR20" s="218"/>
      <c r="AS20" s="88"/>
      <c r="AT20" s="82"/>
      <c r="AU20" s="214"/>
      <c r="AV20" s="214"/>
      <c r="AW20" s="82"/>
      <c r="AX20" s="88"/>
      <c r="AY20" s="94"/>
      <c r="AZ20" s="213"/>
      <c r="BA20" s="88"/>
      <c r="BB20" s="94"/>
      <c r="BC20" s="82"/>
      <c r="BD20" s="96"/>
      <c r="BE20" s="102"/>
      <c r="BF20" s="213"/>
      <c r="BG20" s="88"/>
      <c r="BH20" s="82"/>
      <c r="BI20" s="82"/>
      <c r="BJ20" s="96"/>
      <c r="BK20" s="82"/>
      <c r="BL20" s="213"/>
      <c r="BM20" s="213"/>
      <c r="BN20" s="82"/>
      <c r="BO20" s="82"/>
      <c r="BP20" s="97"/>
    </row>
    <row r="21" spans="1:68" s="98" customFormat="1" ht="165.75" customHeight="1">
      <c r="A21" s="82">
        <v>3</v>
      </c>
      <c r="B21" s="82" t="s">
        <v>157</v>
      </c>
      <c r="C21" s="82" t="s">
        <v>139</v>
      </c>
      <c r="D21" s="82" t="s">
        <v>158</v>
      </c>
      <c r="E21" s="82" t="s">
        <v>56</v>
      </c>
      <c r="F21" s="82" t="s">
        <v>169</v>
      </c>
      <c r="G21" s="82" t="s">
        <v>170</v>
      </c>
      <c r="H21" s="82" t="s">
        <v>171</v>
      </c>
      <c r="I21" s="99" t="s">
        <v>172</v>
      </c>
      <c r="J21" s="104"/>
      <c r="K21" s="99"/>
      <c r="L21" s="83" t="str">
        <f t="shared" ref="L21" si="48">IF(K21=0,"Defina la frecuencia",IF(K21="2 veces por año","Muy baja",IF(K21="3 a 24 veces por año","Baja",IF(K21="24 a 500 veces por año","Media",IF(K21="500 veces al año y maximo 5000veces por año","Alta","Muy alta")))))</f>
        <v>Defina la frecuencia</v>
      </c>
      <c r="M21" s="84" t="str">
        <f t="shared" ref="M21" si="49">IF(L21="Muy baja","20%",IF(L21="Baja","40%",IF(L21="Media","60%",IF(L21="Alta","80%",IF(L21="Muy alta","100%","Defina la Frecuencia")))))</f>
        <v>Defina la Frecuencia</v>
      </c>
      <c r="N21" s="105" t="e">
        <f t="shared" ref="N21" si="50">VALUE(M21)</f>
        <v>#VALUE!</v>
      </c>
      <c r="O21" s="82"/>
      <c r="P21" s="82"/>
      <c r="Q21" s="83">
        <f t="shared" ref="Q21" si="51">IF(O21=0,0,IF(O21="Afectación menor a 10 SMLMV","Leve 20%",IF(O21="Entre 10 y 50 SMLMV","Menor 40%",IF(O21="Entre 50 y 100 SMLMV","Moderado 60%",IF(O21="Entre 100 y 500 SMLMV","Mayor 80%","Catastrofico 100%")))))</f>
        <v>0</v>
      </c>
      <c r="R21" s="82">
        <f t="shared" si="38"/>
        <v>0</v>
      </c>
      <c r="S21" s="83">
        <f t="shared" ref="S21" si="52">IF(P21=0,0,IF(P21="El riesgo afecta la imagen de algún área del Instituto","Leve 20%",IF(P21="El riesgo afecta la imagen del Instituto internamente, de conocimiento general nivel interno, de junta directiva y proveedores","Menor 40%",IF(P21="El riesgo afecta la imagen del Instituto con algunos usuarios de relevancia frente al logro de los objetivos","Moderado 60%",IF(P21="El riesgo afecta la imagen del Instituto con efecto publicitario sostenido a nivel de sector administrativo, nivel departamental o municipal","Mayor 80%","Catastrofico 100%")))))</f>
        <v>0</v>
      </c>
      <c r="T21" s="83">
        <f t="shared" si="36"/>
        <v>0</v>
      </c>
      <c r="U21" s="86">
        <f t="shared" ref="U21" si="53">IF(R21&gt;T21,R21,T21)</f>
        <v>0</v>
      </c>
      <c r="V21" s="105">
        <f t="shared" ref="V21" si="54">VALUE(U21)</f>
        <v>0</v>
      </c>
      <c r="W21" s="87" t="e">
        <f>VLOOKUP(N21,Matriz!$B$3:$G$8,MATCH(V21,Matriz!$B$3:$G$3,0),FALSE)</f>
        <v>#VALUE!</v>
      </c>
      <c r="X21" s="82"/>
      <c r="Y21" s="83" t="str">
        <f t="shared" ref="Y21" si="55">IF(AA21="Preventivo","X",IF(AA21="Detectivo","X"," "))</f>
        <v xml:space="preserve"> </v>
      </c>
      <c r="Z21" s="83" t="str">
        <f t="shared" ref="Z21" si="56">IF(AA21="Correctivo","X"," ")</f>
        <v xml:space="preserve"> </v>
      </c>
      <c r="AA21" s="88"/>
      <c r="AB21" s="90" t="str">
        <f t="shared" si="41"/>
        <v/>
      </c>
      <c r="AC21" s="88"/>
      <c r="AD21" s="90">
        <f t="shared" si="47"/>
        <v>0.15</v>
      </c>
      <c r="AE21" s="91" t="e">
        <f t="shared" si="42"/>
        <v>#VALUE!</v>
      </c>
      <c r="AF21" s="88"/>
      <c r="AG21" s="88"/>
      <c r="AH21" s="88"/>
      <c r="AI21" s="86" t="e">
        <f>M21-(M21*AE21)</f>
        <v>#VALUE!</v>
      </c>
      <c r="AJ21" s="83" t="e">
        <f t="shared" ref="AJ21" si="57">IF(AK21=0,"Valore el control",IF(AK21=20%,"Muy baja",IF(AK21=40%,"Baja",IF(AK21=60%,"Media",IF(AK21=80%,"Alta","Muy alta")))))</f>
        <v>#VALUE!</v>
      </c>
      <c r="AK21" s="92" t="e">
        <f t="shared" ref="AK21" si="58">IF(AI21&lt;20%,20%,IF(AI21&lt;40%,40%,IF(AI21&lt;60%,60%,IF(AI21&lt;80%,80%,100%))))</f>
        <v>#VALUE!</v>
      </c>
      <c r="AL21" s="103" t="e">
        <f t="shared" ref="AL21" si="59">VALUE(AK21)</f>
        <v>#VALUE!</v>
      </c>
      <c r="AM21" s="86">
        <f t="shared" ref="AM21" si="60">IF(AN21=0,0,IF(AN21=20%,"Leve 20%",IF(AN21=40%,"Menor 40%",IF(AN21=60%,"Moderado 60%",IF(AN21=80%,"Mayor 80%","Catastrofico 100%")))))</f>
        <v>0</v>
      </c>
      <c r="AN21" s="86">
        <f t="shared" ref="AN21" si="61">U21</f>
        <v>0</v>
      </c>
      <c r="AO21" s="100"/>
      <c r="AP21" s="100"/>
      <c r="AQ21" s="87" t="e">
        <f>VLOOKUP(AK21,Matriz!$B$3:$G$8,MATCH(AN21,Matriz!$B$3:$G$3,0),FALSE)</f>
        <v>#VALUE!</v>
      </c>
      <c r="AR21" s="82"/>
      <c r="AS21" s="82"/>
      <c r="AT21" s="82"/>
      <c r="AU21" s="101"/>
      <c r="AV21" s="101"/>
      <c r="AW21" s="82"/>
      <c r="AX21" s="82"/>
      <c r="AY21" s="102"/>
      <c r="AZ21" s="82"/>
      <c r="BA21" s="82"/>
      <c r="BB21" s="94"/>
      <c r="BC21" s="82"/>
      <c r="BD21" s="96"/>
      <c r="BE21" s="102"/>
      <c r="BF21" s="82"/>
      <c r="BG21" s="82"/>
      <c r="BH21" s="82"/>
      <c r="BI21" s="82"/>
      <c r="BJ21" s="96"/>
      <c r="BK21" s="82"/>
      <c r="BL21" s="82"/>
      <c r="BM21" s="82"/>
      <c r="BN21" s="82"/>
      <c r="BO21" s="82"/>
      <c r="BP21" s="97"/>
    </row>
    <row r="22" spans="1:68" s="98" customFormat="1" ht="54.75" customHeight="1">
      <c r="A22" s="213">
        <v>4</v>
      </c>
      <c r="B22" s="213" t="s">
        <v>157</v>
      </c>
      <c r="C22" s="213" t="s">
        <v>173</v>
      </c>
      <c r="D22" s="213" t="s">
        <v>158</v>
      </c>
      <c r="E22" s="213" t="s">
        <v>56</v>
      </c>
      <c r="F22" s="213" t="s">
        <v>174</v>
      </c>
      <c r="G22" s="213" t="s">
        <v>175</v>
      </c>
      <c r="H22" s="213" t="s">
        <v>176</v>
      </c>
      <c r="I22" s="213" t="s">
        <v>177</v>
      </c>
      <c r="J22" s="213"/>
      <c r="K22" s="213"/>
      <c r="L22" s="220" t="str">
        <f>IF(K22=0,"Defina la frecuencia",IF(K22="2 veces por año","Muy baja",IF(K22="3 a 24 veces por año","Baja",IF(K22="24 a 500 veces por año","Media",IF(K22="500 veces al año y maximo 5000veces por año","Alta","Muy alta")))))</f>
        <v>Defina la frecuencia</v>
      </c>
      <c r="M22" s="222" t="str">
        <f>IF(L22="Muy baja","20%",IF(L22="Baja","40%",IF(L22="Media","60%",IF(L22="Alta","80%",IF(L22="Muy alta","100%","Defina la Frecuencia")))))</f>
        <v>Defina la Frecuencia</v>
      </c>
      <c r="N22" s="223" t="e">
        <f>VALUE(M22)</f>
        <v>#VALUE!</v>
      </c>
      <c r="O22" s="213"/>
      <c r="P22" s="213"/>
      <c r="Q22" s="220">
        <f>IF(O22=0,0,IF(O22="Afectación menor a 10 SMLMV","Leve 20%",IF(O22="Entre 10 y 50 SMLMV","Menor 40%",IF(O22="Entre 50 y 100 SMLMV","Moderado 60%",IF(O22="Entre 100 y 500 SMLMV","Mayor 80%","Castastrofico 100%")))))</f>
        <v>0</v>
      </c>
      <c r="R22" s="82">
        <f>IF(O22=0,0,IF(Q22="Leve 20%",20%,IF(Q22="Menor 40%",40%,IF(Q22="Moderado 60%",60%,IF(Q22="Mayor 80%",80%,100%)))))</f>
        <v>0</v>
      </c>
      <c r="S22" s="220">
        <f>IF(P22=0,0,IF(P22="El riesgo afecta la imagen de algún área del Instituto","Leve 20%",IF(P22="El riesgo afecta la imagen del Instituto internamente, de conocimiento general nivel interno, de junta directiva y proveedores","Menor 40%",IF(P22="El riesgo afecta la imagen del Instituto con algunos usuarios de relevancia frente al logro de los objetivos","Moderado 60%",IF(P22="El riesgo afecta la imagen del Instituto con efecto publicitario sostenido a nivel de sector administrativo, nivel departamental o municipal","Mayor 80%","Catastrofico 100%")))))</f>
        <v>0</v>
      </c>
      <c r="T22" s="83">
        <f t="shared" si="36"/>
        <v>0</v>
      </c>
      <c r="U22" s="216">
        <f>IF(R22&gt;T22,R22,T22)</f>
        <v>0</v>
      </c>
      <c r="V22" s="223">
        <f>VALUE(U22)</f>
        <v>0</v>
      </c>
      <c r="W22" s="217" t="e">
        <f>VLOOKUP(N22,Matriz!$B$3:$G$8,MATCH(V22,Matriz!$B$3:$G$3,0),FALSE)</f>
        <v>#VALUE!</v>
      </c>
      <c r="X22" s="106"/>
      <c r="Y22" s="89" t="str">
        <f>IF(AA22="Preventivo","X",IF(AA22="Detectivo","X"," "))</f>
        <v xml:space="preserve"> </v>
      </c>
      <c r="Z22" s="89" t="str">
        <f>IF(AA22="Correctivo","X"," ")</f>
        <v xml:space="preserve"> </v>
      </c>
      <c r="AA22" s="88"/>
      <c r="AB22" s="90" t="str">
        <f t="shared" si="41"/>
        <v/>
      </c>
      <c r="AC22" s="88"/>
      <c r="AD22" s="90">
        <f t="shared" si="47"/>
        <v>0.15</v>
      </c>
      <c r="AE22" s="91" t="e">
        <f t="shared" ref="AE22:AE27" si="62">AB22+AD22</f>
        <v>#VALUE!</v>
      </c>
      <c r="AF22" s="88"/>
      <c r="AG22" s="88"/>
      <c r="AH22" s="88"/>
      <c r="AI22" s="86" t="e">
        <f>M22-(M22*AE22)</f>
        <v>#VALUE!</v>
      </c>
      <c r="AJ22" s="220" t="e">
        <f>IF(AK22=0,"Defina la frecuencia",IF(AK22=20%,"Muy baja",IF(AK22=40%,"Baja",IF(AK22=60%,"Media",IF(AK22=80%,"Alta","Muy alta")))))</f>
        <v>#VALUE!</v>
      </c>
      <c r="AK22" s="221" t="e">
        <f>IF(AI23&lt;20%,20%,IF(AI23&lt;40%,40%,IF(AI23&lt;60%,60%,IF(AI23&lt;80%,80%,100%))))</f>
        <v>#VALUE!</v>
      </c>
      <c r="AL22" s="228" t="e">
        <f>VALUE(AK22)</f>
        <v>#VALUE!</v>
      </c>
      <c r="AM22" s="216" t="e">
        <f>IF(AO22=0,0,IF(AO22=20%,"Leve 20%",IF(AO22=40%,"Menor 40%",IF(AO22=60%,"Moderado 60%",IF(AO22=80%,"Mayor 80%","Catastrofico 100%")))))</f>
        <v>#VALUE!</v>
      </c>
      <c r="AN22" s="216" t="e">
        <f>AI24</f>
        <v>#VALUE!</v>
      </c>
      <c r="AO22" s="260" t="e">
        <f>IF(AN22&lt;20%,20%,IF(AN22&lt;40%,40%,IF(AN22&lt;60%,60%,IF(AN22&lt;80%,80%,100%))))</f>
        <v>#VALUE!</v>
      </c>
      <c r="AP22" s="260" t="e">
        <f>VALUE(AO22)</f>
        <v>#VALUE!</v>
      </c>
      <c r="AQ22" s="225" t="e">
        <f>VLOOKUP(AK22,Matriz!$B$3:$G$8,MATCH(AP22,Matriz!$B$3:$G$3,0),FALSE)</f>
        <v>#VALUE!</v>
      </c>
      <c r="AR22" s="218"/>
      <c r="AS22" s="106"/>
      <c r="AT22" s="82"/>
      <c r="AU22" s="214"/>
      <c r="AV22" s="214"/>
      <c r="AW22" s="82"/>
      <c r="AX22" s="213"/>
      <c r="AY22" s="94"/>
      <c r="AZ22" s="213"/>
      <c r="BA22" s="213"/>
      <c r="BB22" s="94"/>
      <c r="BC22" s="82"/>
      <c r="BD22" s="96"/>
      <c r="BE22" s="102"/>
      <c r="BF22" s="213"/>
      <c r="BG22" s="213"/>
      <c r="BH22" s="82"/>
      <c r="BI22" s="82"/>
      <c r="BJ22" s="96"/>
      <c r="BK22" s="82"/>
      <c r="BL22" s="213"/>
      <c r="BM22" s="213"/>
      <c r="BN22" s="82"/>
      <c r="BO22" s="82"/>
      <c r="BP22" s="97"/>
    </row>
    <row r="23" spans="1:68" s="98" customFormat="1" ht="54.75" customHeight="1">
      <c r="A23" s="213"/>
      <c r="B23" s="213"/>
      <c r="C23" s="213"/>
      <c r="D23" s="213"/>
      <c r="E23" s="213"/>
      <c r="F23" s="213"/>
      <c r="G23" s="213"/>
      <c r="H23" s="213"/>
      <c r="I23" s="213"/>
      <c r="J23" s="213"/>
      <c r="K23" s="213"/>
      <c r="L23" s="220"/>
      <c r="M23" s="222"/>
      <c r="N23" s="224"/>
      <c r="O23" s="213"/>
      <c r="P23" s="213"/>
      <c r="Q23" s="220"/>
      <c r="R23" s="82">
        <f t="shared" ref="R23" si="63">IF(O23=0,0,IF(Q23="Leve 20%",20%,IF(Q23="Menor 40%",40%,IF(Q23="Moderado 60%",60%,IF(Q23="Mayor 80%",80%,100%)))))</f>
        <v>0</v>
      </c>
      <c r="S23" s="220"/>
      <c r="T23" s="83">
        <f t="shared" si="36"/>
        <v>0</v>
      </c>
      <c r="U23" s="216"/>
      <c r="V23" s="224"/>
      <c r="W23" s="217"/>
      <c r="X23" s="107"/>
      <c r="Y23" s="89" t="str">
        <f t="shared" ref="Y23:Y24" si="64">IF(AA23="Preventivo","X",IF(AA23="Detectivo","X"," "))</f>
        <v xml:space="preserve"> </v>
      </c>
      <c r="Z23" s="89" t="str">
        <f t="shared" ref="Z23:Z24" si="65">IF(AA23="Correctivo","X"," ")</f>
        <v xml:space="preserve"> </v>
      </c>
      <c r="AA23" s="88"/>
      <c r="AB23" s="90" t="str">
        <f t="shared" si="41"/>
        <v/>
      </c>
      <c r="AC23" s="88"/>
      <c r="AD23" s="90">
        <f t="shared" si="47"/>
        <v>0.15</v>
      </c>
      <c r="AE23" s="91" t="e">
        <f t="shared" si="62"/>
        <v>#VALUE!</v>
      </c>
      <c r="AF23" s="88"/>
      <c r="AG23" s="88"/>
      <c r="AH23" s="88"/>
      <c r="AI23" s="86" t="e">
        <f>AE22-(AE22*AE23)</f>
        <v>#VALUE!</v>
      </c>
      <c r="AJ23" s="220"/>
      <c r="AK23" s="221"/>
      <c r="AL23" s="229"/>
      <c r="AM23" s="216"/>
      <c r="AN23" s="216"/>
      <c r="AO23" s="261"/>
      <c r="AP23" s="261"/>
      <c r="AQ23" s="226"/>
      <c r="AR23" s="218"/>
      <c r="AS23" s="107"/>
      <c r="AT23" s="82"/>
      <c r="AU23" s="214"/>
      <c r="AV23" s="214"/>
      <c r="AW23" s="82"/>
      <c r="AX23" s="213"/>
      <c r="AY23" s="102"/>
      <c r="AZ23" s="213"/>
      <c r="BA23" s="213"/>
      <c r="BB23" s="82"/>
      <c r="BC23" s="82"/>
      <c r="BD23" s="96"/>
      <c r="BE23" s="102"/>
      <c r="BF23" s="213"/>
      <c r="BG23" s="213"/>
      <c r="BH23" s="82"/>
      <c r="BI23" s="82"/>
      <c r="BJ23" s="96"/>
      <c r="BK23" s="82"/>
      <c r="BL23" s="213"/>
      <c r="BM23" s="213"/>
      <c r="BN23" s="82"/>
      <c r="BO23" s="82"/>
      <c r="BP23" s="97"/>
    </row>
    <row r="24" spans="1:68" s="98" customFormat="1" ht="54.75" customHeight="1">
      <c r="A24" s="213"/>
      <c r="B24" s="213"/>
      <c r="C24" s="213"/>
      <c r="D24" s="213"/>
      <c r="E24" s="213"/>
      <c r="F24" s="213"/>
      <c r="G24" s="213"/>
      <c r="H24" s="213"/>
      <c r="I24" s="213"/>
      <c r="J24" s="213"/>
      <c r="K24" s="213"/>
      <c r="L24" s="220"/>
      <c r="M24" s="222"/>
      <c r="N24" s="224"/>
      <c r="O24" s="213"/>
      <c r="P24" s="213"/>
      <c r="Q24" s="220"/>
      <c r="R24" s="82"/>
      <c r="S24" s="220"/>
      <c r="T24" s="83"/>
      <c r="U24" s="216"/>
      <c r="V24" s="224"/>
      <c r="W24" s="217"/>
      <c r="X24" s="107"/>
      <c r="Y24" s="89" t="str">
        <f t="shared" si="64"/>
        <v xml:space="preserve"> </v>
      </c>
      <c r="Z24" s="89" t="str">
        <f t="shared" si="65"/>
        <v xml:space="preserve"> </v>
      </c>
      <c r="AA24" s="88"/>
      <c r="AB24" s="90" t="str">
        <f t="shared" si="41"/>
        <v/>
      </c>
      <c r="AC24" s="88"/>
      <c r="AD24" s="90">
        <f t="shared" si="47"/>
        <v>0.15</v>
      </c>
      <c r="AE24" s="91" t="e">
        <f t="shared" si="62"/>
        <v>#VALUE!</v>
      </c>
      <c r="AF24" s="88"/>
      <c r="AG24" s="88"/>
      <c r="AH24" s="88"/>
      <c r="AI24" s="86" t="e">
        <f>AE24</f>
        <v>#VALUE!</v>
      </c>
      <c r="AJ24" s="220"/>
      <c r="AK24" s="221"/>
      <c r="AL24" s="229"/>
      <c r="AM24" s="216"/>
      <c r="AN24" s="216"/>
      <c r="AO24" s="262"/>
      <c r="AP24" s="262"/>
      <c r="AQ24" s="227"/>
      <c r="AR24" s="218"/>
      <c r="AS24" s="107"/>
      <c r="AT24" s="82"/>
      <c r="AU24" s="214"/>
      <c r="AV24" s="214"/>
      <c r="AW24" s="82"/>
      <c r="AX24" s="213"/>
      <c r="AY24" s="94"/>
      <c r="AZ24" s="213"/>
      <c r="BA24" s="213"/>
      <c r="BB24" s="94"/>
      <c r="BC24" s="99"/>
      <c r="BD24" s="96"/>
      <c r="BE24" s="94"/>
      <c r="BF24" s="213"/>
      <c r="BG24" s="213"/>
      <c r="BH24" s="82"/>
      <c r="BI24" s="82"/>
      <c r="BJ24" s="96"/>
      <c r="BK24" s="82"/>
      <c r="BL24" s="213"/>
      <c r="BM24" s="213"/>
      <c r="BN24" s="82"/>
      <c r="BO24" s="82"/>
      <c r="BP24" s="97"/>
    </row>
    <row r="25" spans="1:68" s="98" customFormat="1" ht="54.75" customHeight="1">
      <c r="A25" s="82">
        <v>5</v>
      </c>
      <c r="B25" s="82" t="s">
        <v>157</v>
      </c>
      <c r="C25" s="82" t="s">
        <v>178</v>
      </c>
      <c r="D25" s="82" t="s">
        <v>158</v>
      </c>
      <c r="E25" s="82" t="s">
        <v>56</v>
      </c>
      <c r="F25" s="82" t="s">
        <v>179</v>
      </c>
      <c r="G25" s="82" t="s">
        <v>180</v>
      </c>
      <c r="H25" s="82" t="s">
        <v>181</v>
      </c>
      <c r="I25" s="82" t="s">
        <v>182</v>
      </c>
      <c r="J25" s="108"/>
      <c r="K25" s="99"/>
      <c r="L25" s="83" t="str">
        <f t="shared" ref="L25" si="66">IF(K25=0,"Defina la frecuencia",IF(K25="2 veces por año","Muy baja",IF(K25="3 a 24 veces por año","Baja",IF(K25="24 a 500 veces por año","Media",IF(K25="500 veces al año y maximo 5000veces por año","Alta","Muy alta")))))</f>
        <v>Defina la frecuencia</v>
      </c>
      <c r="M25" s="84" t="str">
        <f t="shared" ref="M25" si="67">IF(L25="Muy baja","20%",IF(L25="Baja","40%",IF(L25="Media","60%",IF(L25="Alta","80%",IF(L25="Muy alta","100%","Defina la Frecuencia")))))</f>
        <v>Defina la Frecuencia</v>
      </c>
      <c r="N25" s="105" t="e">
        <f t="shared" ref="N25" si="68">VALUE(M25)</f>
        <v>#VALUE!</v>
      </c>
      <c r="O25" s="82"/>
      <c r="P25" s="82"/>
      <c r="Q25" s="83">
        <f t="shared" ref="Q25" si="69">IF(O25=0,0,IF(O25="Afectación menor a 10 SMLMV","Leve 20%",IF(O25="Entre 10 y 50 SMLMV","Menor 40%",IF(O25="Entre 50 y 100 SMLMV","Moderado 60%",IF(O25="Entre 100 y 500 SMLMV","Mayor 80%","Catastrofico 100%")))))</f>
        <v>0</v>
      </c>
      <c r="R25" s="82">
        <f t="shared" ref="R25:R27" si="70">IF(O25=0,0,IF(Q25="Leve 20%",20%,IF(Q25="Menor 40%",40%,IF(Q25="Moderado 60%",60%,IF(Q25="Mayor 80%",80%,100%)))))</f>
        <v>0</v>
      </c>
      <c r="S25" s="83">
        <f t="shared" ref="S25" si="71">IF(P25=0,0,IF(P25="El riesgo afecta la imagen de algún área del Instituto","Leve 20%",IF(P25="El riesgo afecta la imagen del Instituto internamente, de conocimiento general nivel interno, de junta directiva y proveedores","Menor 40%",IF(P25="El riesgo afecta la imagen del Instituto con algunos usuarios de relevancia frente al logro de los objetivos","Moderado 60%",IF(P25="El riesgo afecta la imagen del Instituto con efecto publicitario sostenido a nivel de sector administrativo, nivel departamental o municipal","Mayor 80%","Catastrofico 100%")))))</f>
        <v>0</v>
      </c>
      <c r="T25" s="83">
        <f t="shared" ref="T25:T29" si="72">IF(S25=0,0,IF(S25="Leve 20%",20%,IF(S25="Menor 40%",40%,IF(S25="Moderado 60%",60%,IF(S25="Mayor 80%",80%,100%)))))</f>
        <v>0</v>
      </c>
      <c r="U25" s="86">
        <f t="shared" ref="U25" si="73">IF(R25&gt;T25,R25,T25)</f>
        <v>0</v>
      </c>
      <c r="V25" s="105">
        <f t="shared" ref="V25:V27" si="74">VALUE(U25)</f>
        <v>0</v>
      </c>
      <c r="W25" s="87" t="e">
        <f>VLOOKUP(N25,Matriz!$B$3:$G$8,MATCH(V25,Matriz!$B$3:$G$3,0),FALSE)</f>
        <v>#VALUE!</v>
      </c>
      <c r="X25" s="82"/>
      <c r="Y25" s="83" t="str">
        <f t="shared" ref="Y25:Y27" si="75">IF(AA25="Preventivo","X",IF(AA25="Detectivo","X"," "))</f>
        <v xml:space="preserve"> </v>
      </c>
      <c r="Z25" s="83" t="str">
        <f t="shared" ref="Z25:Z27" si="76">IF(AA25="Correctivo","X"," ")</f>
        <v xml:space="preserve"> </v>
      </c>
      <c r="AA25" s="88"/>
      <c r="AB25" s="90" t="str">
        <f t="shared" si="41"/>
        <v/>
      </c>
      <c r="AC25" s="88"/>
      <c r="AD25" s="90">
        <f t="shared" si="47"/>
        <v>0.15</v>
      </c>
      <c r="AE25" s="91" t="e">
        <f t="shared" si="62"/>
        <v>#VALUE!</v>
      </c>
      <c r="AF25" s="88"/>
      <c r="AG25" s="88"/>
      <c r="AH25" s="88"/>
      <c r="AI25" s="86" t="e">
        <f>M25-(M22*AE25)</f>
        <v>#VALUE!</v>
      </c>
      <c r="AJ25" s="83" t="e">
        <f t="shared" ref="AJ25" si="77">IF(AK25=0,"Valore el control",IF(AK25=20%,"Muy baja",IF(AK25=40%,"Baja",IF(AK25=60%,"Media",IF(AK25=80%,"Alta","Muy alta")))))</f>
        <v>#VALUE!</v>
      </c>
      <c r="AK25" s="92" t="e">
        <f t="shared" ref="AK25" si="78">IF(AI25&lt;20%,20%,IF(AI25&lt;40%,40%,IF(AI25&lt;60%,60%,IF(AI25&lt;80%,80%,100%))))</f>
        <v>#VALUE!</v>
      </c>
      <c r="AL25" s="103" t="e">
        <f t="shared" ref="AL25:AL27" si="79">VALUE(AK25)</f>
        <v>#VALUE!</v>
      </c>
      <c r="AM25" s="86">
        <f t="shared" ref="AM25" si="80">IF(AN25=0,0,IF(AN25=20%,"Leve 20%",IF(AN25=40%,"Menor 40%",IF(AN25=60%,"Moderado 60%",IF(AN25=80%,"Mayor 80%","Catastrofico 100%")))))</f>
        <v>0</v>
      </c>
      <c r="AN25" s="86">
        <f t="shared" ref="AN25" si="81">U25</f>
        <v>0</v>
      </c>
      <c r="AO25" s="100"/>
      <c r="AP25" s="100"/>
      <c r="AQ25" s="87" t="e">
        <f>VLOOKUP(AK25,Matriz!$B$3:$G$8,MATCH(AN25,Matriz!$B$3:$G$3,0),FALSE)</f>
        <v>#VALUE!</v>
      </c>
      <c r="AR25" s="82"/>
      <c r="AS25" s="82"/>
      <c r="AT25" s="82"/>
      <c r="AU25" s="101"/>
      <c r="AV25" s="101"/>
      <c r="AW25" s="82"/>
      <c r="AX25" s="82"/>
      <c r="AY25" s="94"/>
      <c r="AZ25" s="82"/>
      <c r="BA25" s="82"/>
      <c r="BB25" s="94"/>
      <c r="BC25" s="82"/>
      <c r="BD25" s="96"/>
      <c r="BE25" s="102"/>
      <c r="BF25" s="82"/>
      <c r="BG25" s="82"/>
      <c r="BH25" s="82"/>
      <c r="BI25" s="82"/>
      <c r="BJ25" s="96"/>
      <c r="BK25" s="82"/>
      <c r="BL25" s="82"/>
      <c r="BM25" s="82"/>
      <c r="BN25" s="82"/>
      <c r="BO25" s="82"/>
      <c r="BP25" s="97"/>
    </row>
    <row r="26" spans="1:68" s="98" customFormat="1" ht="54.75" customHeight="1">
      <c r="A26" s="211">
        <v>6</v>
      </c>
      <c r="B26" s="211" t="s">
        <v>157</v>
      </c>
      <c r="C26" s="211" t="s">
        <v>54</v>
      </c>
      <c r="D26" s="211" t="s">
        <v>158</v>
      </c>
      <c r="E26" s="211" t="s">
        <v>56</v>
      </c>
      <c r="F26" s="211" t="s">
        <v>183</v>
      </c>
      <c r="G26" s="211" t="s">
        <v>184</v>
      </c>
      <c r="H26" s="211" t="s">
        <v>185</v>
      </c>
      <c r="I26" s="211" t="s">
        <v>186</v>
      </c>
      <c r="J26" s="274"/>
      <c r="K26" s="272"/>
      <c r="L26" s="264" t="str">
        <f t="shared" ref="L26" si="82">IF(K26=0,"Defina la frecuencia",IF(K26="2 veces por año","Muy baja",IF(K26="3 a 24 veces por año","Baja",IF(K26="24 a 500 veces por año","Media",IF(K26="500 veces al año y maximo 5000veces por año","Alta","Muy alta")))))</f>
        <v>Defina la frecuencia</v>
      </c>
      <c r="M26" s="270" t="str">
        <f t="shared" ref="M26" si="83">IF(L26="Muy baja","20%",IF(L26="Baja","40%",IF(L26="Media","60%",IF(L26="Alta","80%",IF(L26="Muy alta","100%","Defina la Frecuencia")))))</f>
        <v>Defina la Frecuencia</v>
      </c>
      <c r="N26" s="85" t="e">
        <f t="shared" ref="N26" si="84">VALUE(M26)</f>
        <v>#VALUE!</v>
      </c>
      <c r="O26" s="211"/>
      <c r="P26" s="211"/>
      <c r="Q26" s="264">
        <f t="shared" ref="Q26" si="85">IF(O26=0,0,IF(O26="Afectación menor a 10 SMLMV","Leve 20%",IF(O26="Entre 10 y 50 SMLMV","Menor 40%",IF(O26="Entre 50 y 100 SMLMV","Moderado 60%",IF(O26="Entre 100 y 500 SMLMV","Mayor 80%","Catastrofico 100%")))))</f>
        <v>0</v>
      </c>
      <c r="R26" s="109">
        <f t="shared" ref="R26" si="86">IF(O26=0,0,IF(Q26="Leve 20%",20%,IF(Q26="Menor 40%",40%,IF(Q26="Moderado 60%",60%,IF(Q26="Mayor 80%",80%,100%)))))</f>
        <v>0</v>
      </c>
      <c r="S26" s="264">
        <f t="shared" ref="S26" si="87">IF(P26=0,0,IF(P26="El riesgo afecta la imagen de algún área del Instituto","Leve 20%",IF(P26="El riesgo afecta la imagen del Instituto internamente, de conocimiento general nivel interno, de junta directiva y proveedores","Menor 40%",IF(P26="El riesgo afecta la imagen del Instituto con algunos usuarios de relevancia frente al logro de los objetivos","Moderado 60%",IF(P26="El riesgo afecta la imagen del Instituto con efecto publicitario sostenido a nivel de sector administrativo, nivel departamental o municipal","Mayor 80%","Catastrofico 100%")))))</f>
        <v>0</v>
      </c>
      <c r="T26" s="110">
        <f t="shared" ref="T26" si="88">IF(S26=0,0,IF(S26="Leve 20%",20%,IF(S26="Menor 40%",40%,IF(S26="Moderado 60%",60%,IF(S26="Mayor 80%",80%,100%)))))</f>
        <v>0</v>
      </c>
      <c r="U26" s="268">
        <f t="shared" ref="U26" si="89">IF(R26&gt;T26,R26,T26)</f>
        <v>0</v>
      </c>
      <c r="V26" s="85">
        <f t="shared" ref="V26" si="90">VALUE(U26)</f>
        <v>0</v>
      </c>
      <c r="W26" s="225" t="e">
        <f>VLOOKUP(N26,Matriz!$B$3:$G$8,MATCH(V26,Matriz!$B$3:$G$3,0),FALSE)</f>
        <v>#VALUE!</v>
      </c>
      <c r="X26" s="109"/>
      <c r="Y26" s="110" t="str">
        <f t="shared" ref="Y26" si="91">IF(AA26="Preventivo","X",IF(AA26="Detectivo","X"," "))</f>
        <v xml:space="preserve"> </v>
      </c>
      <c r="Z26" s="110" t="str">
        <f t="shared" ref="Z26" si="92">IF(AA26="Correctivo","X"," ")</f>
        <v xml:space="preserve"> </v>
      </c>
      <c r="AA26" s="90"/>
      <c r="AB26" s="90" t="str">
        <f t="shared" ref="AB26" si="93">IF(AA26="","",IF(AA26="Preventivo",25%,IF(AA26="Detectivo",15%,10%)))</f>
        <v/>
      </c>
      <c r="AC26" s="90"/>
      <c r="AD26" s="90">
        <f t="shared" ref="AD26" si="94">IF(AC26="Automatico",25%,15%)</f>
        <v>0.15</v>
      </c>
      <c r="AE26" s="112" t="e">
        <f t="shared" ref="AE26" si="95">AB26+AD26</f>
        <v>#VALUE!</v>
      </c>
      <c r="AF26" s="90"/>
      <c r="AG26" s="90"/>
      <c r="AH26" s="90"/>
      <c r="AI26" s="111" t="e">
        <f>M26-(M22*AE26)</f>
        <v>#VALUE!</v>
      </c>
      <c r="AJ26" s="264" t="e">
        <f>IF(AK26=0,"Valore el control",IF(AK26=20%,"Muy baja",IF(AK26=40%,"Baja",IF(AK26=60%,"Media",IF(AK26=80%,"Alta","Muy alta")))))</f>
        <v>#VALUE!</v>
      </c>
      <c r="AK26" s="266" t="e">
        <f>IF(AI27&lt;20%,20%,IF(AI27&lt;40%,40%,IF(AI27&lt;60%,60%,IF(AI27&lt;80%,80%,100%))))</f>
        <v>#VALUE!</v>
      </c>
      <c r="AL26" s="113" t="e">
        <f t="shared" ref="AL26" si="96">VALUE(AK26)</f>
        <v>#VALUE!</v>
      </c>
      <c r="AM26" s="268">
        <f t="shared" ref="AM26" si="97">IF(AN26=0,0,IF(AN26=20%,"Leve 20%",IF(AN26=40%,"Menor 40%",IF(AN26=60%,"Moderado 60%",IF(AN26=80%,"Mayor 80%","Catastrofico 100%")))))</f>
        <v>0</v>
      </c>
      <c r="AN26" s="268">
        <f t="shared" ref="AN26" si="98">U26</f>
        <v>0</v>
      </c>
      <c r="AO26" s="93"/>
      <c r="AP26" s="93"/>
      <c r="AQ26" s="225" t="e">
        <f>VLOOKUP(AK26,Matriz!$B$3:$G$8,MATCH(AN26,Matriz!$B$3:$G$3,0),FALSE)</f>
        <v>#VALUE!</v>
      </c>
      <c r="AR26" s="211"/>
      <c r="AS26" s="109"/>
      <c r="AT26" s="82"/>
      <c r="AU26" s="114"/>
      <c r="AV26" s="114"/>
      <c r="AW26" s="109"/>
      <c r="AX26" s="82"/>
      <c r="AY26" s="94"/>
      <c r="AZ26" s="211"/>
      <c r="BA26" s="82"/>
      <c r="BB26" s="94"/>
      <c r="BC26" s="82"/>
      <c r="BD26" s="96"/>
      <c r="BE26" s="94"/>
      <c r="BF26" s="82"/>
      <c r="BG26" s="82"/>
      <c r="BH26" s="82"/>
      <c r="BI26" s="82"/>
      <c r="BJ26" s="96"/>
      <c r="BK26" s="82"/>
      <c r="BL26" s="82"/>
      <c r="BM26" s="82"/>
      <c r="BN26" s="82"/>
      <c r="BO26" s="82"/>
      <c r="BP26" s="97"/>
    </row>
    <row r="27" spans="1:68" s="98" customFormat="1" ht="54.75" customHeight="1">
      <c r="A27" s="212"/>
      <c r="B27" s="212"/>
      <c r="C27" s="212"/>
      <c r="D27" s="212"/>
      <c r="E27" s="212"/>
      <c r="F27" s="212"/>
      <c r="G27" s="212"/>
      <c r="H27" s="212"/>
      <c r="I27" s="212"/>
      <c r="J27" s="275"/>
      <c r="K27" s="273"/>
      <c r="L27" s="265"/>
      <c r="M27" s="271"/>
      <c r="N27" s="85"/>
      <c r="O27" s="212"/>
      <c r="P27" s="212"/>
      <c r="Q27" s="265"/>
      <c r="R27" s="109">
        <f t="shared" si="70"/>
        <v>0</v>
      </c>
      <c r="S27" s="265"/>
      <c r="T27" s="110"/>
      <c r="U27" s="269"/>
      <c r="V27" s="85">
        <f t="shared" si="74"/>
        <v>0</v>
      </c>
      <c r="W27" s="227"/>
      <c r="X27" s="109"/>
      <c r="Y27" s="110" t="str">
        <f t="shared" si="75"/>
        <v xml:space="preserve"> </v>
      </c>
      <c r="Z27" s="110" t="str">
        <f t="shared" si="76"/>
        <v xml:space="preserve"> </v>
      </c>
      <c r="AA27" s="90"/>
      <c r="AB27" s="90" t="str">
        <f t="shared" si="41"/>
        <v/>
      </c>
      <c r="AC27" s="90"/>
      <c r="AD27" s="90">
        <f t="shared" si="47"/>
        <v>0.15</v>
      </c>
      <c r="AE27" s="112" t="e">
        <f t="shared" si="62"/>
        <v>#VALUE!</v>
      </c>
      <c r="AF27" s="90"/>
      <c r="AG27" s="90"/>
      <c r="AH27" s="90"/>
      <c r="AI27" s="111" t="e">
        <f>AI26-(AI26*AE27)</f>
        <v>#VALUE!</v>
      </c>
      <c r="AJ27" s="265"/>
      <c r="AK27" s="267"/>
      <c r="AL27" s="113">
        <f t="shared" si="79"/>
        <v>0</v>
      </c>
      <c r="AM27" s="269"/>
      <c r="AN27" s="269"/>
      <c r="AO27" s="93"/>
      <c r="AP27" s="93"/>
      <c r="AQ27" s="227"/>
      <c r="AR27" s="212"/>
      <c r="AS27" s="109"/>
      <c r="AT27" s="82"/>
      <c r="AU27" s="114"/>
      <c r="AV27" s="114"/>
      <c r="AW27" s="109"/>
      <c r="AX27" s="82"/>
      <c r="AY27" s="94"/>
      <c r="AZ27" s="212"/>
      <c r="BA27" s="82"/>
      <c r="BB27" s="94"/>
      <c r="BC27" s="82"/>
      <c r="BD27" s="96"/>
      <c r="BE27" s="94"/>
      <c r="BF27" s="82"/>
      <c r="BG27" s="82"/>
      <c r="BH27" s="82"/>
      <c r="BI27" s="82"/>
      <c r="BJ27" s="96"/>
      <c r="BK27" s="82"/>
      <c r="BL27" s="82"/>
      <c r="BM27" s="82"/>
      <c r="BN27" s="82"/>
      <c r="BO27" s="82"/>
      <c r="BP27" s="97"/>
    </row>
    <row r="28" spans="1:68" s="98" customFormat="1" ht="54.75" customHeight="1">
      <c r="A28" s="213">
        <v>7</v>
      </c>
      <c r="B28" s="213" t="s">
        <v>157</v>
      </c>
      <c r="C28" s="213" t="s">
        <v>173</v>
      </c>
      <c r="D28" s="213" t="s">
        <v>158</v>
      </c>
      <c r="E28" s="213" t="s">
        <v>56</v>
      </c>
      <c r="F28" s="213" t="s">
        <v>187</v>
      </c>
      <c r="G28" s="213" t="s">
        <v>188</v>
      </c>
      <c r="H28" s="213" t="s">
        <v>189</v>
      </c>
      <c r="I28" s="213" t="s">
        <v>190</v>
      </c>
      <c r="J28" s="213"/>
      <c r="K28" s="213"/>
      <c r="L28" s="220" t="str">
        <f>IF(K28=0,"Defina la frecuencia",IF(K28="2 veces por año","Muy baja",IF(K28="3 a 24 veces por año","Baja",IF(K28="24 a 500 veces por año","Media",IF(K28="500 veces al año y maximo 5000veces por año","Alta","Muy alta")))))</f>
        <v>Defina la frecuencia</v>
      </c>
      <c r="M28" s="222" t="str">
        <f>IF(L28="Muy baja","20%",IF(L28="Baja","40%",IF(L28="Media","60%",IF(L28="Alta","80%",IF(L28="Muy alta","100%","Defina la Frecuencia")))))</f>
        <v>Defina la Frecuencia</v>
      </c>
      <c r="N28" s="219" t="e">
        <f>VALUE(M28)</f>
        <v>#VALUE!</v>
      </c>
      <c r="O28" s="213"/>
      <c r="P28" s="213"/>
      <c r="Q28" s="220">
        <f>IF(O28=0,0,IF(O28="Afectación menor a 10 SMLMV","Leve 20%",IF(O28="Entre 10 y 50 SMLMV","Menor 40%",IF(O28="Entre 50 y 100 SMLMV","Moderado 60%",IF(O28="Entre 100 y 500 SMLMV","Mayor 80%","Castastrofico 100%")))))</f>
        <v>0</v>
      </c>
      <c r="R28" s="82">
        <f>IF(O28=0,0,IF(Q28="Leve 20%",20%,IF(Q28="Menor 40%",40%,IF(Q28="Moderado 60%",60%,IF(Q28="Mayor 80%",80%,100%)))))</f>
        <v>0</v>
      </c>
      <c r="S28" s="220">
        <f>IF(P28=0,0,IF(P28="El riesgo afecta la imagen de algún área del Instituto","Leve 20%",IF(P28="El riesgo afecta la imagen del Instituto internamente, de conocimiento general nivel interno, de junta directiva y proveedores","Menor 40%",IF(P28="El riesgo afecta la imagen del Instituto con algunos usuarios de relevancia frente al logro de los objetivos","Moderado 60%",IF(P28="El riesgo afecta la imagen del Instituto con efecto publicitario sostenido a nivel de sector administrativo, nivel departamental o municipal","Mayor 80%","Catastrofico 100%")))))</f>
        <v>0</v>
      </c>
      <c r="T28" s="83">
        <f t="shared" si="72"/>
        <v>0</v>
      </c>
      <c r="U28" s="216">
        <f>IF(R28&gt;T28,R28,T28)</f>
        <v>0</v>
      </c>
      <c r="V28" s="219">
        <f>VALUE(U28)</f>
        <v>0</v>
      </c>
      <c r="W28" s="217" t="e">
        <f>VLOOKUP(N28,Matriz!$B$3:$G$8,MATCH(V28,Matriz!$B$3:$G$3,0),FALSE)</f>
        <v>#VALUE!</v>
      </c>
      <c r="X28" s="115"/>
      <c r="Y28" s="89" t="str">
        <f>IF(AA28="Preventivo","X",IF(AA28="Detectivo","X"," "))</f>
        <v xml:space="preserve"> </v>
      </c>
      <c r="Z28" s="89" t="str">
        <f>IF(AA28="Correctivo","X"," ")</f>
        <v xml:space="preserve"> </v>
      </c>
      <c r="AA28" s="88"/>
      <c r="AB28" s="88" t="str">
        <f t="shared" si="41"/>
        <v/>
      </c>
      <c r="AC28" s="88"/>
      <c r="AD28" s="88">
        <f t="shared" si="47"/>
        <v>0.15</v>
      </c>
      <c r="AE28" s="91" t="e">
        <f t="shared" ref="AE28:AE30" si="99">AB28+AD28</f>
        <v>#VALUE!</v>
      </c>
      <c r="AF28" s="88"/>
      <c r="AG28" s="88"/>
      <c r="AH28" s="88"/>
      <c r="AI28" s="216" t="e">
        <f>M28-(M28*AE28)</f>
        <v>#VALUE!</v>
      </c>
      <c r="AJ28" s="220" t="e">
        <f>IF(AK28=0,"Defina la frecuencia",IF(AK28=20%,"Muy baja",IF(AK28=40%,"Baja",IF(AK28=60%,"Media",IF(AK28=80%,"Alta","Muy alta")))))</f>
        <v>#VALUE!</v>
      </c>
      <c r="AK28" s="221" t="e">
        <f>IF(AI28&lt;20%,20%,IF(AI28&lt;40%,40%,IF(AI28&lt;60%,60%,IF(AI28&lt;80%,80%,100%))))</f>
        <v>#VALUE!</v>
      </c>
      <c r="AL28" s="215" t="e">
        <f>VALUE(AK28)</f>
        <v>#VALUE!</v>
      </c>
      <c r="AM28" s="216">
        <f>IF(AN28=0,0,IF(AN28=20%,"Leve 20%",IF(AN28=40%,"Menor 40%",IF(AN28=60%,"Moderado 60%",IF(AN28=80%,"Mayor 80%","Catastrofico 100%")))))</f>
        <v>0</v>
      </c>
      <c r="AN28" s="216">
        <f>U28</f>
        <v>0</v>
      </c>
      <c r="AO28" s="100"/>
      <c r="AP28" s="100"/>
      <c r="AQ28" s="217" t="e">
        <f>VLOOKUP(AK28,Matriz!$B$3:$G$8,MATCH(AN28,Matriz!$B$3:$G$3,0),FALSE)</f>
        <v>#VALUE!</v>
      </c>
      <c r="AR28" s="218"/>
      <c r="AS28" s="115"/>
      <c r="AT28" s="82"/>
      <c r="AU28" s="214"/>
      <c r="AV28" s="214"/>
      <c r="AW28" s="82"/>
      <c r="AX28" s="213"/>
      <c r="AY28" s="94"/>
      <c r="AZ28" s="213"/>
      <c r="BA28" s="213"/>
      <c r="BB28" s="94"/>
      <c r="BC28" s="82"/>
      <c r="BD28" s="96"/>
      <c r="BE28" s="102"/>
      <c r="BF28" s="213"/>
      <c r="BG28" s="213"/>
      <c r="BH28" s="82"/>
      <c r="BI28" s="99"/>
      <c r="BJ28" s="96"/>
      <c r="BK28" s="82"/>
      <c r="BL28" s="213"/>
      <c r="BM28" s="213"/>
      <c r="BN28" s="82"/>
      <c r="BO28" s="82"/>
      <c r="BP28" s="97"/>
    </row>
    <row r="29" spans="1:68" s="98" customFormat="1" ht="54.75" customHeight="1">
      <c r="A29" s="213"/>
      <c r="B29" s="213"/>
      <c r="C29" s="213"/>
      <c r="D29" s="213"/>
      <c r="E29" s="213"/>
      <c r="F29" s="213"/>
      <c r="G29" s="213"/>
      <c r="H29" s="213"/>
      <c r="I29" s="213"/>
      <c r="J29" s="213"/>
      <c r="K29" s="213"/>
      <c r="L29" s="220"/>
      <c r="M29" s="222"/>
      <c r="N29" s="219"/>
      <c r="O29" s="213"/>
      <c r="P29" s="213"/>
      <c r="Q29" s="220"/>
      <c r="R29" s="82">
        <f t="shared" ref="R29" si="100">IF(O29=0,0,IF(Q29="Leve 20%",20%,IF(Q29="Menor 40%",40%,IF(Q29="Moderado 60%",60%,IF(Q29="Mayor 80%",80%,100%)))))</f>
        <v>0</v>
      </c>
      <c r="S29" s="220"/>
      <c r="T29" s="83">
        <f t="shared" si="72"/>
        <v>0</v>
      </c>
      <c r="U29" s="216"/>
      <c r="V29" s="219"/>
      <c r="W29" s="217"/>
      <c r="X29" s="115"/>
      <c r="Y29" s="89" t="str">
        <f>IF(AA29="Preventivo","X",IF(AA29="Detectivo","X"," "))</f>
        <v xml:space="preserve"> </v>
      </c>
      <c r="Z29" s="89" t="str">
        <f>IF(AA29="Correctivo","X"," ")</f>
        <v xml:space="preserve"> </v>
      </c>
      <c r="AA29" s="88"/>
      <c r="AB29" s="88" t="str">
        <f t="shared" si="41"/>
        <v/>
      </c>
      <c r="AC29" s="88"/>
      <c r="AD29" s="88">
        <f t="shared" si="47"/>
        <v>0.15</v>
      </c>
      <c r="AE29" s="91" t="e">
        <f t="shared" si="99"/>
        <v>#VALUE!</v>
      </c>
      <c r="AF29" s="88"/>
      <c r="AG29" s="88"/>
      <c r="AH29" s="88"/>
      <c r="AI29" s="216"/>
      <c r="AJ29" s="220"/>
      <c r="AK29" s="221"/>
      <c r="AL29" s="215"/>
      <c r="AM29" s="216"/>
      <c r="AN29" s="216"/>
      <c r="AO29" s="100"/>
      <c r="AP29" s="100"/>
      <c r="AQ29" s="217"/>
      <c r="AR29" s="218"/>
      <c r="AS29" s="115"/>
      <c r="AT29" s="82"/>
      <c r="AU29" s="214"/>
      <c r="AV29" s="214"/>
      <c r="AW29" s="82"/>
      <c r="AX29" s="213"/>
      <c r="AY29" s="102"/>
      <c r="AZ29" s="213"/>
      <c r="BA29" s="213"/>
      <c r="BB29" s="94"/>
      <c r="BC29" s="82"/>
      <c r="BD29" s="96"/>
      <c r="BE29" s="102"/>
      <c r="BF29" s="213"/>
      <c r="BG29" s="213"/>
      <c r="BH29" s="82"/>
      <c r="BI29" s="82"/>
      <c r="BJ29" s="96"/>
      <c r="BK29" s="82"/>
      <c r="BL29" s="213"/>
      <c r="BM29" s="213"/>
      <c r="BN29" s="82"/>
      <c r="BO29" s="82"/>
      <c r="BP29" s="97"/>
    </row>
    <row r="30" spans="1:68" s="98" customFormat="1" ht="54.75" customHeight="1">
      <c r="A30" s="213"/>
      <c r="B30" s="213"/>
      <c r="C30" s="213"/>
      <c r="D30" s="213"/>
      <c r="E30" s="213"/>
      <c r="F30" s="213"/>
      <c r="G30" s="213"/>
      <c r="H30" s="213"/>
      <c r="I30" s="213"/>
      <c r="J30" s="213"/>
      <c r="K30" s="213"/>
      <c r="L30" s="220"/>
      <c r="M30" s="222"/>
      <c r="N30" s="219"/>
      <c r="O30" s="213"/>
      <c r="P30" s="213"/>
      <c r="Q30" s="220"/>
      <c r="R30" s="82"/>
      <c r="S30" s="220"/>
      <c r="T30" s="83"/>
      <c r="U30" s="216"/>
      <c r="V30" s="219"/>
      <c r="W30" s="217"/>
      <c r="X30" s="115"/>
      <c r="Y30" s="89"/>
      <c r="Z30" s="89"/>
      <c r="AA30" s="88"/>
      <c r="AB30" s="88" t="str">
        <f t="shared" si="41"/>
        <v/>
      </c>
      <c r="AC30" s="88"/>
      <c r="AD30" s="88">
        <f t="shared" si="47"/>
        <v>0.15</v>
      </c>
      <c r="AE30" s="91" t="e">
        <f t="shared" si="99"/>
        <v>#VALUE!</v>
      </c>
      <c r="AF30" s="88"/>
      <c r="AG30" s="88"/>
      <c r="AH30" s="88"/>
      <c r="AI30" s="216"/>
      <c r="AJ30" s="220"/>
      <c r="AK30" s="221"/>
      <c r="AL30" s="215"/>
      <c r="AM30" s="216"/>
      <c r="AN30" s="216"/>
      <c r="AO30" s="100"/>
      <c r="AP30" s="100"/>
      <c r="AQ30" s="217"/>
      <c r="AR30" s="218"/>
      <c r="AS30" s="115"/>
      <c r="AT30" s="82"/>
      <c r="AU30" s="214"/>
      <c r="AV30" s="214"/>
      <c r="AW30" s="82"/>
      <c r="AX30" s="213"/>
      <c r="AY30" s="94"/>
      <c r="AZ30" s="213"/>
      <c r="BA30" s="213"/>
      <c r="BB30" s="94"/>
      <c r="BC30" s="99"/>
      <c r="BD30" s="96"/>
      <c r="BE30" s="102"/>
      <c r="BF30" s="213"/>
      <c r="BG30" s="213"/>
      <c r="BH30" s="82"/>
      <c r="BI30" s="82"/>
      <c r="BJ30" s="96"/>
      <c r="BK30" s="82"/>
      <c r="BL30" s="213"/>
      <c r="BM30" s="213"/>
      <c r="BN30" s="82"/>
      <c r="BO30" s="82"/>
      <c r="BP30" s="97"/>
    </row>
    <row r="31" spans="1:68" s="98" customFormat="1" ht="54.75" customHeight="1">
      <c r="A31" s="82">
        <v>8</v>
      </c>
      <c r="B31" s="82" t="s">
        <v>157</v>
      </c>
      <c r="C31" s="82" t="s">
        <v>139</v>
      </c>
      <c r="D31" s="82" t="s">
        <v>158</v>
      </c>
      <c r="E31" s="82" t="s">
        <v>56</v>
      </c>
      <c r="F31" s="82"/>
      <c r="G31" s="82"/>
      <c r="H31" s="82"/>
      <c r="I31" s="82" t="s">
        <v>191</v>
      </c>
      <c r="J31" s="116"/>
      <c r="K31" s="99"/>
      <c r="L31" s="83" t="str">
        <f>IF(K31=0,"Defina la frecuencia",IF(K31="2 veces por año","Muy baja",IF(K31="3 a 24 veces por año","Baja",IF(K31="24 a 500 veces por año","Media",IF(K31="500 veces al año y maximo 5000veces por año","Alta","Muy alta")))))</f>
        <v>Defina la frecuencia</v>
      </c>
      <c r="M31" s="84" t="str">
        <f>IF(L31="Muy baja","20%",IF(L31="Baja","40%",IF(L31="Media","60%",IF(L31="Alta","80%",IF(L31="Muy alta","100%","Defina la Frecuencia")))))</f>
        <v>Defina la Frecuencia</v>
      </c>
      <c r="N31" s="105" t="e">
        <f>VALUE(M31)</f>
        <v>#VALUE!</v>
      </c>
      <c r="O31" s="82"/>
      <c r="P31" s="82"/>
      <c r="Q31" s="83">
        <f>IF(O31=0,0,IF(O31="Afectación menor a 10 SMLMV","Leve 20%",IF(O31="Entre 10 y 50 SMLMV","Menor 40%",IF(O31="Entre 50 y 100 SMLMV","Moderado 60%",IF(O31="Entre 100 y 500 SMLMV","Mayor 80%","Catastrofico 100%")))))</f>
        <v>0</v>
      </c>
      <c r="R31" s="82">
        <f>IF(O31=0,0,IF(Q31="Leve 20%",20%,IF(Q31="Menor 40%",40%,IF(Q31="Moderado 60%",60%,IF(Q31="Mayor 80%",80%,100%)))))</f>
        <v>0</v>
      </c>
      <c r="S31" s="83">
        <f>IF(P31=0,0,IF(P31="El riesgo afecta la imagen de algún área del Instituto","Leve 20%",IF(P31="El riesgo afecta la imagen del Instituto internamente, de conocimiento general nivel interno, de junta directiva y proveedores","Menor 40%",IF(P31="El riesgo afecta la imagen del Instituto con algunos usuarios de relevancia frente al logro de los objetivos","Moderado 60%",IF(P31="El riesgo afecta la imagen del Instituto con efecto publicitario sostenido a nivel de sector administrativo, nivel departamental o municipal","Mayor 80%","Catastrofico 100%")))))</f>
        <v>0</v>
      </c>
      <c r="T31" s="83">
        <f>IF(S31=0,0,IF(S31="Leve 20%",20%,IF(S31="Menor 40%",40%,IF(S31="Moderado 60%",60%,IF(S31="Mayor 80%",80%,100%)))))</f>
        <v>0</v>
      </c>
      <c r="U31" s="86">
        <f>IF(R31&gt;T31,R31,T31)</f>
        <v>0</v>
      </c>
      <c r="V31" s="105">
        <f>VALUE(U31)</f>
        <v>0</v>
      </c>
      <c r="W31" s="87" t="e">
        <f>VLOOKUP(N31,Matriz!$B$3:$G$8,MATCH(V31,Matriz!$B$3:$G$3,0),FALSE)</f>
        <v>#VALUE!</v>
      </c>
      <c r="X31" s="82"/>
      <c r="Y31" s="83" t="str">
        <f>IF(AA31="Preventivo","X",IF(AA31="Detectivo","X"," "))</f>
        <v xml:space="preserve"> </v>
      </c>
      <c r="Z31" s="83" t="str">
        <f>IF(AA31="Correctivo","X"," ")</f>
        <v xml:space="preserve"> </v>
      </c>
      <c r="AA31" s="88"/>
      <c r="AB31" s="90" t="str">
        <f>IF(AA31="","",IF(AA31="Preventivo",25%,IF(AA31="Detectivo",15%,10%)))</f>
        <v/>
      </c>
      <c r="AC31" s="88"/>
      <c r="AD31" s="90">
        <f>IF(AC31="Automatico",25%,15%)</f>
        <v>0.15</v>
      </c>
      <c r="AE31" s="91" t="e">
        <f>AB31+AD31</f>
        <v>#VALUE!</v>
      </c>
      <c r="AF31" s="88"/>
      <c r="AG31" s="88"/>
      <c r="AH31" s="88"/>
      <c r="AI31" s="86" t="e">
        <f>M31-(M17*AE31)</f>
        <v>#VALUE!</v>
      </c>
      <c r="AJ31" s="83" t="e">
        <f>IF(AK31=0,"Valore el control",IF(AK31=20%,"Muy baja",IF(AK31=40%,"Baja",IF(AK31=60%,"Media",IF(AK31=80%,"Alta","Muy alta")))))</f>
        <v>#VALUE!</v>
      </c>
      <c r="AK31" s="92" t="e">
        <f>IF(AI31&lt;20%,20%,IF(AI31&lt;40%,40%,IF(AI31&lt;60%,60%,IF(AI31&lt;80%,80%,100%))))</f>
        <v>#VALUE!</v>
      </c>
      <c r="AL31" s="103" t="e">
        <f>VALUE(AK31)</f>
        <v>#VALUE!</v>
      </c>
      <c r="AM31" s="86">
        <f>IF(AN31=0,0,IF(AN31=20%,"Leve 20%",IF(AN31=40%,"Menor 40%",IF(AN31=60%,"Moderado 60%",IF(AN31=80%,"Mayor 80%","Catastrofico 100%")))))</f>
        <v>0</v>
      </c>
      <c r="AN31" s="86">
        <f>U31</f>
        <v>0</v>
      </c>
      <c r="AO31" s="100"/>
      <c r="AP31" s="100"/>
      <c r="AQ31" s="87" t="e">
        <f>VLOOKUP(AK31,Matriz!$B$3:$G$8,MATCH(AN31,Matriz!$B$3:$G$3,0),FALSE)</f>
        <v>#VALUE!</v>
      </c>
      <c r="AR31" s="82"/>
      <c r="AS31" s="82"/>
      <c r="AT31" s="82"/>
      <c r="AU31" s="101"/>
      <c r="AV31" s="101"/>
      <c r="AW31" s="82"/>
      <c r="AX31" s="82"/>
      <c r="AY31" s="82"/>
      <c r="AZ31" s="82"/>
      <c r="BA31" s="82"/>
      <c r="BB31" s="94"/>
      <c r="BC31" s="82"/>
      <c r="BD31" s="96"/>
      <c r="BE31" s="82"/>
      <c r="BF31" s="82"/>
      <c r="BG31" s="82"/>
      <c r="BH31" s="82"/>
      <c r="BI31" s="82"/>
      <c r="BJ31" s="96"/>
      <c r="BK31" s="82"/>
      <c r="BL31" s="82"/>
      <c r="BM31" s="82"/>
      <c r="BN31" s="82"/>
      <c r="BO31" s="82"/>
      <c r="BP31" s="97"/>
    </row>
    <row r="32" spans="1:68"/>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262">
    <mergeCell ref="Q26:Q27"/>
    <mergeCell ref="P26:P27"/>
    <mergeCell ref="O26:O27"/>
    <mergeCell ref="M26:M27"/>
    <mergeCell ref="L26:L27"/>
    <mergeCell ref="K26:K27"/>
    <mergeCell ref="J26:J27"/>
    <mergeCell ref="A26:A27"/>
    <mergeCell ref="B26:B27"/>
    <mergeCell ref="C26:C27"/>
    <mergeCell ref="D26:D27"/>
    <mergeCell ref="E26:E27"/>
    <mergeCell ref="F26:F27"/>
    <mergeCell ref="G26:G27"/>
    <mergeCell ref="H26:H27"/>
    <mergeCell ref="I26:I27"/>
    <mergeCell ref="AJ26:AJ27"/>
    <mergeCell ref="AK26:AK27"/>
    <mergeCell ref="AM26:AM27"/>
    <mergeCell ref="AN26:AN27"/>
    <mergeCell ref="AQ26:AQ27"/>
    <mergeCell ref="W26:W27"/>
    <mergeCell ref="AR26:AR27"/>
    <mergeCell ref="U26:U27"/>
    <mergeCell ref="S26:S27"/>
    <mergeCell ref="J1:L3"/>
    <mergeCell ref="C1:I1"/>
    <mergeCell ref="C2:I2"/>
    <mergeCell ref="C3:E3"/>
    <mergeCell ref="F3:I3"/>
    <mergeCell ref="AO13:AO15"/>
    <mergeCell ref="AP13:AP15"/>
    <mergeCell ref="AO22:AO24"/>
    <mergeCell ref="AP22:AP24"/>
    <mergeCell ref="X5:X6"/>
    <mergeCell ref="F4:W5"/>
    <mergeCell ref="J13:J15"/>
    <mergeCell ref="K13:K15"/>
    <mergeCell ref="L13:L15"/>
    <mergeCell ref="M13:M15"/>
    <mergeCell ref="O13:O15"/>
    <mergeCell ref="N13:N15"/>
    <mergeCell ref="P13:P15"/>
    <mergeCell ref="W13:W15"/>
    <mergeCell ref="V13:V15"/>
    <mergeCell ref="D4:D6"/>
    <mergeCell ref="C4:C6"/>
    <mergeCell ref="H13:H15"/>
    <mergeCell ref="I13:I15"/>
    <mergeCell ref="BE4:BJ5"/>
    <mergeCell ref="BK4:BP5"/>
    <mergeCell ref="AA5:AH5"/>
    <mergeCell ref="AI5:AI6"/>
    <mergeCell ref="AJ5:AJ6"/>
    <mergeCell ref="AK5:AK6"/>
    <mergeCell ref="AM5:AM6"/>
    <mergeCell ref="AS4:AX5"/>
    <mergeCell ref="AY4:BD5"/>
    <mergeCell ref="AN5:AN6"/>
    <mergeCell ref="AQ5:AQ6"/>
    <mergeCell ref="AR5:AR6"/>
    <mergeCell ref="X4:AR4"/>
    <mergeCell ref="Y5:Z5"/>
    <mergeCell ref="A4:B6"/>
    <mergeCell ref="E4:E6"/>
    <mergeCell ref="F13:F15"/>
    <mergeCell ref="A13:A15"/>
    <mergeCell ref="B13:B15"/>
    <mergeCell ref="C13:C15"/>
    <mergeCell ref="D13:D15"/>
    <mergeCell ref="E13:E15"/>
    <mergeCell ref="G13:G15"/>
    <mergeCell ref="A9:A11"/>
    <mergeCell ref="B9:B11"/>
    <mergeCell ref="C9:C11"/>
    <mergeCell ref="D9:D11"/>
    <mergeCell ref="E9:E11"/>
    <mergeCell ref="F9:F11"/>
    <mergeCell ref="G9:G11"/>
    <mergeCell ref="A16:A20"/>
    <mergeCell ref="B16:B20"/>
    <mergeCell ref="C16:C20"/>
    <mergeCell ref="D16:D20"/>
    <mergeCell ref="E16:E20"/>
    <mergeCell ref="A1:B3"/>
    <mergeCell ref="BL13:BL15"/>
    <mergeCell ref="BM13:BM15"/>
    <mergeCell ref="AX13:AX15"/>
    <mergeCell ref="AZ13:AZ15"/>
    <mergeCell ref="BA13:BA15"/>
    <mergeCell ref="BF13:BF15"/>
    <mergeCell ref="BG13:BG15"/>
    <mergeCell ref="AQ13:AQ15"/>
    <mergeCell ref="AR13:AR15"/>
    <mergeCell ref="AJ13:AJ15"/>
    <mergeCell ref="AK13:AK15"/>
    <mergeCell ref="AM13:AM15"/>
    <mergeCell ref="AN13:AN15"/>
    <mergeCell ref="AL13:AL15"/>
    <mergeCell ref="Q13:Q15"/>
    <mergeCell ref="S13:S15"/>
    <mergeCell ref="U13:U15"/>
    <mergeCell ref="K16:K20"/>
    <mergeCell ref="L16:L20"/>
    <mergeCell ref="M16:M20"/>
    <mergeCell ref="N16:N20"/>
    <mergeCell ref="O16:O20"/>
    <mergeCell ref="F16:F20"/>
    <mergeCell ref="G16:G20"/>
    <mergeCell ref="H16:H20"/>
    <mergeCell ref="I16:I20"/>
    <mergeCell ref="J16:J20"/>
    <mergeCell ref="AU16:AU20"/>
    <mergeCell ref="AJ16:AJ20"/>
    <mergeCell ref="AK16:AK20"/>
    <mergeCell ref="AL16:AL20"/>
    <mergeCell ref="W16:W20"/>
    <mergeCell ref="P16:P20"/>
    <mergeCell ref="Q16:Q20"/>
    <mergeCell ref="S16:S20"/>
    <mergeCell ref="U16:U20"/>
    <mergeCell ref="V16:V20"/>
    <mergeCell ref="BF16:BF20"/>
    <mergeCell ref="BL16:BL20"/>
    <mergeCell ref="BM16:BM20"/>
    <mergeCell ref="A22:A24"/>
    <mergeCell ref="B22:B24"/>
    <mergeCell ref="C22:C24"/>
    <mergeCell ref="D22:D24"/>
    <mergeCell ref="E22:E24"/>
    <mergeCell ref="F22:F24"/>
    <mergeCell ref="G22:G24"/>
    <mergeCell ref="H22:H24"/>
    <mergeCell ref="I22:I24"/>
    <mergeCell ref="J22:J24"/>
    <mergeCell ref="K22:K24"/>
    <mergeCell ref="L22:L24"/>
    <mergeCell ref="AV16:AV20"/>
    <mergeCell ref="AZ16:AZ20"/>
    <mergeCell ref="AM16:AM20"/>
    <mergeCell ref="AN16:AN20"/>
    <mergeCell ref="AQ16:AQ20"/>
    <mergeCell ref="S22:S24"/>
    <mergeCell ref="AR16:AR20"/>
    <mergeCell ref="U22:U24"/>
    <mergeCell ref="V22:V24"/>
    <mergeCell ref="W22:W24"/>
    <mergeCell ref="M22:M24"/>
    <mergeCell ref="N22:N24"/>
    <mergeCell ref="O22:O24"/>
    <mergeCell ref="P22:P24"/>
    <mergeCell ref="Q22:Q24"/>
    <mergeCell ref="BF22:BF24"/>
    <mergeCell ref="BG22:BG24"/>
    <mergeCell ref="AQ22:AQ24"/>
    <mergeCell ref="AR22:AR24"/>
    <mergeCell ref="AU22:AU24"/>
    <mergeCell ref="AV22:AV24"/>
    <mergeCell ref="AJ22:AJ24"/>
    <mergeCell ref="AK22:AK24"/>
    <mergeCell ref="AL22:AL24"/>
    <mergeCell ref="AM22:AM24"/>
    <mergeCell ref="AN22:AN24"/>
    <mergeCell ref="O28:O30"/>
    <mergeCell ref="P28:P30"/>
    <mergeCell ref="Q28:Q30"/>
    <mergeCell ref="S28:S30"/>
    <mergeCell ref="U28:U30"/>
    <mergeCell ref="BL22:BL24"/>
    <mergeCell ref="BM22:BM24"/>
    <mergeCell ref="A28:A30"/>
    <mergeCell ref="B28:B30"/>
    <mergeCell ref="C28:C30"/>
    <mergeCell ref="D28:D30"/>
    <mergeCell ref="E28:E30"/>
    <mergeCell ref="F28:F30"/>
    <mergeCell ref="G28:G30"/>
    <mergeCell ref="H28:H30"/>
    <mergeCell ref="I28:I30"/>
    <mergeCell ref="J28:J30"/>
    <mergeCell ref="K28:K30"/>
    <mergeCell ref="L28:L30"/>
    <mergeCell ref="M28:M30"/>
    <mergeCell ref="N28:N30"/>
    <mergeCell ref="AX22:AX24"/>
    <mergeCell ref="AZ22:AZ24"/>
    <mergeCell ref="BA22:BA24"/>
    <mergeCell ref="AL28:AL30"/>
    <mergeCell ref="AM28:AM30"/>
    <mergeCell ref="AN28:AN30"/>
    <mergeCell ref="AQ28:AQ30"/>
    <mergeCell ref="AR28:AR30"/>
    <mergeCell ref="V28:V30"/>
    <mergeCell ref="W28:W30"/>
    <mergeCell ref="AI28:AI30"/>
    <mergeCell ref="AJ28:AJ30"/>
    <mergeCell ref="AK28:AK30"/>
    <mergeCell ref="AZ26:AZ27"/>
    <mergeCell ref="BA28:BA30"/>
    <mergeCell ref="BF28:BF30"/>
    <mergeCell ref="BG28:BG30"/>
    <mergeCell ref="BL28:BL30"/>
    <mergeCell ref="BM28:BM30"/>
    <mergeCell ref="AU28:AU30"/>
    <mergeCell ref="AV28:AV30"/>
    <mergeCell ref="AX28:AX30"/>
    <mergeCell ref="AZ28:AZ30"/>
    <mergeCell ref="H9:H11"/>
    <mergeCell ref="I9:I11"/>
    <mergeCell ref="J9:J11"/>
    <mergeCell ref="K9:K11"/>
    <mergeCell ref="L9:L11"/>
    <mergeCell ref="M9:M11"/>
    <mergeCell ref="N9:N11"/>
    <mergeCell ref="O9:O11"/>
    <mergeCell ref="P9:P11"/>
    <mergeCell ref="AR9:AR11"/>
    <mergeCell ref="AZ9:AZ11"/>
    <mergeCell ref="BA9:BA11"/>
    <mergeCell ref="BF9:BF11"/>
    <mergeCell ref="Q9:Q11"/>
    <mergeCell ref="S9:S11"/>
    <mergeCell ref="U9:U11"/>
    <mergeCell ref="V9:V11"/>
    <mergeCell ref="W9:W11"/>
    <mergeCell ref="AJ9:AJ11"/>
    <mergeCell ref="AK9:AK11"/>
    <mergeCell ref="AL9:AL11"/>
    <mergeCell ref="AM9:AM11"/>
    <mergeCell ref="AJ7:AJ8"/>
    <mergeCell ref="AK7:AK8"/>
    <mergeCell ref="AN9:AN11"/>
    <mergeCell ref="AO9:AO11"/>
    <mergeCell ref="AP9:AP11"/>
    <mergeCell ref="AQ9:AQ11"/>
    <mergeCell ref="AM7:AM8"/>
    <mergeCell ref="AN7:AN8"/>
    <mergeCell ref="AQ7:AQ8"/>
    <mergeCell ref="AR7:AR8"/>
    <mergeCell ref="AZ7:AZ8"/>
    <mergeCell ref="BG9:BG11"/>
    <mergeCell ref="BL9:BL11"/>
    <mergeCell ref="BM9:BM11"/>
    <mergeCell ref="A7:A8"/>
    <mergeCell ref="B7:B8"/>
    <mergeCell ref="C7:C8"/>
    <mergeCell ref="D7:D8"/>
    <mergeCell ref="E7:E8"/>
    <mergeCell ref="F7:F8"/>
    <mergeCell ref="G7:G8"/>
    <mergeCell ref="H7:H8"/>
    <mergeCell ref="I7:I8"/>
    <mergeCell ref="J7:J8"/>
    <mergeCell ref="K7:K8"/>
    <mergeCell ref="L7:L8"/>
    <mergeCell ref="M7:M8"/>
    <mergeCell ref="O7:O8"/>
    <mergeCell ref="P7:P8"/>
    <mergeCell ref="Q7:Q8"/>
    <mergeCell ref="S7:S8"/>
    <mergeCell ref="U7:U8"/>
    <mergeCell ref="W7:W8"/>
  </mergeCells>
  <conditionalFormatting sqref="L13:N13 L14:M15 L23:M24 L21:N21 L31:N31 L29:M30">
    <cfRule type="expression" dxfId="257" priority="384">
      <formula>IF($L13="Muy alta",TRUE,FALSE)</formula>
    </cfRule>
    <cfRule type="expression" dxfId="256" priority="385">
      <formula>IF($L13="Alta",TRUE,FALSE)</formula>
    </cfRule>
    <cfRule type="expression" dxfId="255" priority="386">
      <formula>IF($L13="Media",TRUE,FALSE)</formula>
    </cfRule>
    <cfRule type="expression" dxfId="254" priority="388">
      <formula>IF($L13="Baja",TRUE,FALSE)</formula>
    </cfRule>
    <cfRule type="expression" dxfId="253" priority="389">
      <formula>IF($L13="Muy Baja",TRUE,FALSE)</formula>
    </cfRule>
  </conditionalFormatting>
  <conditionalFormatting sqref="U13:V13 U14:U15 U23:U24 AM22:AN24 U21:V21 U31:V31 AM21:AP21 U29:U30 AM28:AP31">
    <cfRule type="expression" dxfId="252" priority="374">
      <formula>IF($U13=100%,TRUE,FALSE)</formula>
    </cfRule>
    <cfRule type="expression" dxfId="251" priority="375">
      <formula>IF($U13=80%,TRUE,FALSE)</formula>
    </cfRule>
    <cfRule type="expression" dxfId="250" priority="376">
      <formula>IF($U13=60%,TRUE,FALSE)</formula>
    </cfRule>
    <cfRule type="expression" dxfId="249" priority="377">
      <formula>IF($U13=40%,TRUE,FALSE)</formula>
    </cfRule>
    <cfRule type="expression" dxfId="248" priority="378">
      <formula>IF($U13=20%,TRUE,FALSE)</formula>
    </cfRule>
  </conditionalFormatting>
  <conditionalFormatting sqref="Q21:Q24 Q28:Q31 Q9:Q15">
    <cfRule type="expression" dxfId="247" priority="358">
      <formula>IF($Q9="Catastrofico 100%",TRUE,FALSE)</formula>
    </cfRule>
    <cfRule type="expression" dxfId="246" priority="359">
      <formula>IF($Q9="Mayor 80%",TRUE,FALSE)</formula>
    </cfRule>
    <cfRule type="expression" dxfId="245" priority="360">
      <formula>IF($Q9="Moderado 60%",TRUE,FALSE)</formula>
    </cfRule>
    <cfRule type="expression" dxfId="244" priority="361">
      <formula>IF($Q9="Menor 40%",TRUE,FALSE)</formula>
    </cfRule>
    <cfRule type="expression" dxfId="243" priority="362">
      <formula>IF($Q9="Leve 20%",TRUE,FALSE)</formula>
    </cfRule>
  </conditionalFormatting>
  <conditionalFormatting sqref="S21:S24 S28:S31 S9:S15">
    <cfRule type="expression" dxfId="242" priority="353">
      <formula>IF($S9="Catastrofico 100%",TRUE,FALSE)</formula>
    </cfRule>
    <cfRule type="expression" dxfId="241" priority="354">
      <formula>IF($S9="Mayor 80%",TRUE,FALSE)</formula>
    </cfRule>
    <cfRule type="expression" dxfId="240" priority="355">
      <formula>IF($S9="Moderado 60%",TRUE,FALSE)</formula>
    </cfRule>
    <cfRule type="expression" dxfId="239" priority="356">
      <formula>IF($S9="Menor 40%",TRUE,FALSE)</formula>
    </cfRule>
    <cfRule type="expression" dxfId="238" priority="357">
      <formula>IF($S9="Leve 20%",TRUE,FALSE)</formula>
    </cfRule>
  </conditionalFormatting>
  <conditionalFormatting sqref="AN13:AP13 AN14:AN15">
    <cfRule type="expression" dxfId="237" priority="348">
      <formula>IF($U13=100%,TRUE,FALSE)</formula>
    </cfRule>
    <cfRule type="expression" dxfId="236" priority="349">
      <formula>IF($U13=80%,TRUE,FALSE)</formula>
    </cfRule>
    <cfRule type="expression" dxfId="235" priority="350">
      <formula>IF($U13=60%,TRUE,FALSE)</formula>
    </cfRule>
    <cfRule type="expression" dxfId="234" priority="351">
      <formula>IF($U13=40%,TRUE,FALSE)</formula>
    </cfRule>
    <cfRule type="expression" dxfId="233" priority="352">
      <formula>IF($U13=20%,TRUE,FALSE)</formula>
    </cfRule>
  </conditionalFormatting>
  <conditionalFormatting sqref="AJ21:AK24 AJ28:AK31 AJ9:AJ11 AJ13:AJ15 AJ12:AK12">
    <cfRule type="expression" dxfId="232" priority="339">
      <formula>IF($AJ9="Muy alta",TRUE,FALSE)</formula>
    </cfRule>
    <cfRule type="expression" dxfId="231" priority="340">
      <formula>IF($AJ9="Alta",TRUE,FALSE)</formula>
    </cfRule>
    <cfRule type="expression" dxfId="230" priority="341">
      <formula>IF($AJ9="Media",TRUE,FALSE)</formula>
    </cfRule>
    <cfRule type="expression" dxfId="229" priority="342">
      <formula>IF($AJ9="Baja",TRUE,FALSE)</formula>
    </cfRule>
    <cfRule type="expression" dxfId="228" priority="343">
      <formula>IF($AJ9="Muy baja",TRUE,FALSE)</formula>
    </cfRule>
  </conditionalFormatting>
  <conditionalFormatting sqref="AK9:AK11 AK13:AK15">
    <cfRule type="expression" dxfId="227" priority="334">
      <formula>IF($AJ9="Muy alta",TRUE,FALSE)</formula>
    </cfRule>
    <cfRule type="expression" dxfId="226" priority="335">
      <formula>IF($AJ9="Alta",TRUE,FALSE)</formula>
    </cfRule>
    <cfRule type="expression" dxfId="225" priority="336">
      <formula>IF($AJ9="Media",TRUE,FALSE)</formula>
    </cfRule>
    <cfRule type="expression" dxfId="224" priority="337">
      <formula>IF($AJ9="Baja",TRUE,FALSE)</formula>
    </cfRule>
    <cfRule type="expression" dxfId="223" priority="338">
      <formula>IF($AJ9="Muy baja",TRUE,FALSE)</formula>
    </cfRule>
  </conditionalFormatting>
  <conditionalFormatting sqref="AM9:AM11 AM13:AM15">
    <cfRule type="expression" dxfId="222" priority="329">
      <formula>IF($U9=100%,TRUE,FALSE)</formula>
    </cfRule>
    <cfRule type="expression" dxfId="221" priority="330">
      <formula>IF($U9=80%,TRUE,FALSE)</formula>
    </cfRule>
    <cfRule type="expression" dxfId="220" priority="331">
      <formula>IF($U9=60%,TRUE,FALSE)</formula>
    </cfRule>
    <cfRule type="expression" dxfId="219" priority="332">
      <formula>IF($U9=40%,TRUE,FALSE)</formula>
    </cfRule>
    <cfRule type="expression" dxfId="218" priority="333">
      <formula>IF($U9=20%,TRUE,FALSE)</formula>
    </cfRule>
  </conditionalFormatting>
  <conditionalFormatting sqref="L16:N16 L17:M20">
    <cfRule type="expression" dxfId="217" priority="320">
      <formula>IF($L16="Muy alta",TRUE,FALSE)</formula>
    </cfRule>
    <cfRule type="expression" dxfId="216" priority="321">
      <formula>IF($L16="Alta",TRUE,FALSE)</formula>
    </cfRule>
    <cfRule type="expression" dxfId="215" priority="322">
      <formula>IF($L16="Media",TRUE,FALSE)</formula>
    </cfRule>
    <cfRule type="expression" dxfId="214" priority="323">
      <formula>IF($L16="Baja",TRUE,FALSE)</formula>
    </cfRule>
    <cfRule type="expression" dxfId="213" priority="324">
      <formula>IF($L16="Muy Baja",TRUE,FALSE)</formula>
    </cfRule>
  </conditionalFormatting>
  <conditionalFormatting sqref="U16:V16 U17:U20">
    <cfRule type="expression" dxfId="212" priority="315">
      <formula>IF($U16=100%,TRUE,FALSE)</formula>
    </cfRule>
    <cfRule type="expression" dxfId="211" priority="316">
      <formula>IF($U16=80%,TRUE,FALSE)</formula>
    </cfRule>
    <cfRule type="expression" dxfId="210" priority="317">
      <formula>IF($U16=60%,TRUE,FALSE)</formula>
    </cfRule>
    <cfRule type="expression" dxfId="209" priority="318">
      <formula>IF($U16=40%,TRUE,FALSE)</formula>
    </cfRule>
    <cfRule type="expression" dxfId="208" priority="319">
      <formula>IF($U16=20%,TRUE,FALSE)</formula>
    </cfRule>
  </conditionalFormatting>
  <conditionalFormatting sqref="Q16:Q20">
    <cfRule type="expression" dxfId="207" priority="310">
      <formula>IF($Q16="Catastrofico 100%",TRUE,FALSE)</formula>
    </cfRule>
    <cfRule type="expression" dxfId="206" priority="311">
      <formula>IF($Q16="Mayor 80%",TRUE,FALSE)</formula>
    </cfRule>
    <cfRule type="expression" dxfId="205" priority="312">
      <formula>IF($Q16="Moderado 60%",TRUE,FALSE)</formula>
    </cfRule>
    <cfRule type="expression" dxfId="204" priority="313">
      <formula>IF($Q16="Menor 40%",TRUE,FALSE)</formula>
    </cfRule>
    <cfRule type="expression" dxfId="203" priority="314">
      <formula>IF($Q16="Leve 20%",TRUE,FALSE)</formula>
    </cfRule>
  </conditionalFormatting>
  <conditionalFormatting sqref="S16:S20">
    <cfRule type="expression" dxfId="202" priority="305">
      <formula>IF($S16="Catastrofico 100%",TRUE,FALSE)</formula>
    </cfRule>
    <cfRule type="expression" dxfId="201" priority="306">
      <formula>IF($S16="Mayor 80%",TRUE,FALSE)</formula>
    </cfRule>
    <cfRule type="expression" dxfId="200" priority="307">
      <formula>IF($S16="Moderado 60%",TRUE,FALSE)</formula>
    </cfRule>
    <cfRule type="expression" dxfId="199" priority="308">
      <formula>IF($S16="Menor 40%",TRUE,FALSE)</formula>
    </cfRule>
    <cfRule type="expression" dxfId="198" priority="309">
      <formula>IF($S16="Leve 20%",TRUE,FALSE)</formula>
    </cfRule>
  </conditionalFormatting>
  <conditionalFormatting sqref="AN16:AP20">
    <cfRule type="expression" dxfId="197" priority="300">
      <formula>IF($U16=100%,TRUE,FALSE)</formula>
    </cfRule>
    <cfRule type="expression" dxfId="196" priority="301">
      <formula>IF($U16=80%,TRUE,FALSE)</formula>
    </cfRule>
    <cfRule type="expression" dxfId="195" priority="302">
      <formula>IF($U16=60%,TRUE,FALSE)</formula>
    </cfRule>
    <cfRule type="expression" dxfId="194" priority="303">
      <formula>IF($U16=40%,TRUE,FALSE)</formula>
    </cfRule>
    <cfRule type="expression" dxfId="193" priority="304">
      <formula>IF($U16=20%,TRUE,FALSE)</formula>
    </cfRule>
  </conditionalFormatting>
  <conditionalFormatting sqref="AJ16:AJ20">
    <cfRule type="expression" dxfId="192" priority="291">
      <formula>IF($AJ16="Muy alta",TRUE,FALSE)</formula>
    </cfRule>
    <cfRule type="expression" dxfId="191" priority="292">
      <formula>IF($AJ16="Alta",TRUE,FALSE)</formula>
    </cfRule>
    <cfRule type="expression" dxfId="190" priority="293">
      <formula>IF($AJ16="Media",TRUE,FALSE)</formula>
    </cfRule>
    <cfRule type="expression" dxfId="189" priority="294">
      <formula>IF($AJ16="Baja",TRUE,FALSE)</formula>
    </cfRule>
    <cfRule type="expression" dxfId="188" priority="295">
      <formula>IF($AJ16="Muy baja",TRUE,FALSE)</formula>
    </cfRule>
  </conditionalFormatting>
  <conditionalFormatting sqref="AK16:AK20">
    <cfRule type="expression" dxfId="187" priority="286">
      <formula>IF($AJ16="Muy alta",TRUE,FALSE)</formula>
    </cfRule>
    <cfRule type="expression" dxfId="186" priority="287">
      <formula>IF($AJ16="Alta",TRUE,FALSE)</formula>
    </cfRule>
    <cfRule type="expression" dxfId="185" priority="288">
      <formula>IF($AJ16="Media",TRUE,FALSE)</formula>
    </cfRule>
    <cfRule type="expression" dxfId="184" priority="289">
      <formula>IF($AJ16="Baja",TRUE,FALSE)</formula>
    </cfRule>
    <cfRule type="expression" dxfId="183" priority="290">
      <formula>IF($AJ16="Muy baja",TRUE,FALSE)</formula>
    </cfRule>
  </conditionalFormatting>
  <conditionalFormatting sqref="AM16:AM20">
    <cfRule type="expression" dxfId="182" priority="281">
      <formula>IF($U16=100%,TRUE,FALSE)</formula>
    </cfRule>
    <cfRule type="expression" dxfId="181" priority="282">
      <formula>IF($U16=80%,TRUE,FALSE)</formula>
    </cfRule>
    <cfRule type="expression" dxfId="180" priority="283">
      <formula>IF($U16=60%,TRUE,FALSE)</formula>
    </cfRule>
    <cfRule type="expression" dxfId="179" priority="284">
      <formula>IF($U16=40%,TRUE,FALSE)</formula>
    </cfRule>
    <cfRule type="expression" dxfId="178" priority="285">
      <formula>IF($U16=20%,TRUE,FALSE)</formula>
    </cfRule>
  </conditionalFormatting>
  <conditionalFormatting sqref="L22:N22">
    <cfRule type="expression" dxfId="177" priority="272">
      <formula>IF($L22="Muy alta",TRUE,FALSE)</formula>
    </cfRule>
    <cfRule type="expression" dxfId="176" priority="273">
      <formula>IF($L22="Alta",TRUE,FALSE)</formula>
    </cfRule>
    <cfRule type="expression" dxfId="175" priority="274">
      <formula>IF($L22="Media",TRUE,FALSE)</formula>
    </cfRule>
    <cfRule type="expression" dxfId="174" priority="275">
      <formula>IF($L22="Baja",TRUE,FALSE)</formula>
    </cfRule>
    <cfRule type="expression" dxfId="173" priority="276">
      <formula>IF($L22="Muy Baja",TRUE,FALSE)</formula>
    </cfRule>
  </conditionalFormatting>
  <conditionalFormatting sqref="U22:V22">
    <cfRule type="expression" dxfId="172" priority="267">
      <formula>IF($U22=100%,TRUE,FALSE)</formula>
    </cfRule>
    <cfRule type="expression" dxfId="171" priority="268">
      <formula>IF($U22=80%,TRUE,FALSE)</formula>
    </cfRule>
    <cfRule type="expression" dxfId="170" priority="269">
      <formula>IF($U22=60%,TRUE,FALSE)</formula>
    </cfRule>
    <cfRule type="expression" dxfId="169" priority="270">
      <formula>IF($U22=40%,TRUE,FALSE)</formula>
    </cfRule>
    <cfRule type="expression" dxfId="168" priority="271">
      <formula>IF($U22=20%,TRUE,FALSE)</formula>
    </cfRule>
  </conditionalFormatting>
  <conditionalFormatting sqref="L25:N25">
    <cfRule type="expression" dxfId="167" priority="224">
      <formula>IF($L25="Muy alta",TRUE,FALSE)</formula>
    </cfRule>
    <cfRule type="expression" dxfId="166" priority="225">
      <formula>IF($L25="Alta",TRUE,FALSE)</formula>
    </cfRule>
    <cfRule type="expression" dxfId="165" priority="226">
      <formula>IF($L25="Media",TRUE,FALSE)</formula>
    </cfRule>
    <cfRule type="expression" dxfId="164" priority="227">
      <formula>IF($L25="Baja",TRUE,FALSE)</formula>
    </cfRule>
    <cfRule type="expression" dxfId="163" priority="228">
      <formula>IF($L25="Muy Baja",TRUE,FALSE)</formula>
    </cfRule>
  </conditionalFormatting>
  <conditionalFormatting sqref="U25:V25 AM25:AP25">
    <cfRule type="expression" dxfId="162" priority="219">
      <formula>IF($U25=100%,TRUE,FALSE)</formula>
    </cfRule>
    <cfRule type="expression" dxfId="161" priority="220">
      <formula>IF($U25=80%,TRUE,FALSE)</formula>
    </cfRule>
    <cfRule type="expression" dxfId="160" priority="221">
      <formula>IF($U25=60%,TRUE,FALSE)</formula>
    </cfRule>
    <cfRule type="expression" dxfId="159" priority="222">
      <formula>IF($U25=40%,TRUE,FALSE)</formula>
    </cfRule>
    <cfRule type="expression" dxfId="158" priority="223">
      <formula>IF($U25=20%,TRUE,FALSE)</formula>
    </cfRule>
  </conditionalFormatting>
  <conditionalFormatting sqref="Q25">
    <cfRule type="expression" dxfId="157" priority="214">
      <formula>IF($Q25="Catastrofico 100%",TRUE,FALSE)</formula>
    </cfRule>
    <cfRule type="expression" dxfId="156" priority="215">
      <formula>IF($Q25="Mayor 80%",TRUE,FALSE)</formula>
    </cfRule>
    <cfRule type="expression" dxfId="155" priority="216">
      <formula>IF($Q25="Moderado 60%",TRUE,FALSE)</formula>
    </cfRule>
    <cfRule type="expression" dxfId="154" priority="217">
      <formula>IF($Q25="Menor 40%",TRUE,FALSE)</formula>
    </cfRule>
    <cfRule type="expression" dxfId="153" priority="218">
      <formula>IF($Q25="Leve 20%",TRUE,FALSE)</formula>
    </cfRule>
  </conditionalFormatting>
  <conditionalFormatting sqref="S25">
    <cfRule type="expression" dxfId="152" priority="209">
      <formula>IF($S25="Catastrofico 100%",TRUE,FALSE)</formula>
    </cfRule>
    <cfRule type="expression" dxfId="151" priority="210">
      <formula>IF($S25="Mayor 80%",TRUE,FALSE)</formula>
    </cfRule>
    <cfRule type="expression" dxfId="150" priority="211">
      <formula>IF($S25="Moderado 60%",TRUE,FALSE)</formula>
    </cfRule>
    <cfRule type="expression" dxfId="149" priority="212">
      <formula>IF($S25="Menor 40%",TRUE,FALSE)</formula>
    </cfRule>
    <cfRule type="expression" dxfId="148" priority="213">
      <formula>IF($S25="Leve 20%",TRUE,FALSE)</formula>
    </cfRule>
  </conditionalFormatting>
  <conditionalFormatting sqref="AJ25:AK25">
    <cfRule type="expression" dxfId="147" priority="200">
      <formula>IF($AJ25="Muy alta",TRUE,FALSE)</formula>
    </cfRule>
    <cfRule type="expression" dxfId="146" priority="201">
      <formula>IF($AJ25="Alta",TRUE,FALSE)</formula>
    </cfRule>
    <cfRule type="expression" dxfId="145" priority="202">
      <formula>IF($AJ25="Media",TRUE,FALSE)</formula>
    </cfRule>
    <cfRule type="expression" dxfId="144" priority="203">
      <formula>IF($AJ25="Baja",TRUE,FALSE)</formula>
    </cfRule>
    <cfRule type="expression" dxfId="143" priority="204">
      <formula>IF($AJ25="Muy baja",TRUE,FALSE)</formula>
    </cfRule>
  </conditionalFormatting>
  <conditionalFormatting sqref="N27">
    <cfRule type="expression" dxfId="142" priority="195">
      <formula>IF($L27="Muy alta",TRUE,FALSE)</formula>
    </cfRule>
    <cfRule type="expression" dxfId="141" priority="196">
      <formula>IF($L27="Alta",TRUE,FALSE)</formula>
    </cfRule>
    <cfRule type="expression" dxfId="140" priority="197">
      <formula>IF($L27="Media",TRUE,FALSE)</formula>
    </cfRule>
    <cfRule type="expression" dxfId="139" priority="198">
      <formula>IF($L27="Baja",TRUE,FALSE)</formula>
    </cfRule>
    <cfRule type="expression" dxfId="138" priority="199">
      <formula>IF($L27="Muy Baja",TRUE,FALSE)</formula>
    </cfRule>
  </conditionalFormatting>
  <conditionalFormatting sqref="V27 AO27:AP27">
    <cfRule type="expression" dxfId="137" priority="190">
      <formula>IF($U27=100%,TRUE,FALSE)</formula>
    </cfRule>
    <cfRule type="expression" dxfId="136" priority="191">
      <formula>IF($U27=80%,TRUE,FALSE)</formula>
    </cfRule>
    <cfRule type="expression" dxfId="135" priority="192">
      <formula>IF($U27=60%,TRUE,FALSE)</formula>
    </cfRule>
    <cfRule type="expression" dxfId="134" priority="193">
      <formula>IF($U27=40%,TRUE,FALSE)</formula>
    </cfRule>
    <cfRule type="expression" dxfId="133" priority="194">
      <formula>IF($U27=20%,TRUE,FALSE)</formula>
    </cfRule>
  </conditionalFormatting>
  <conditionalFormatting sqref="L28:N28">
    <cfRule type="expression" dxfId="132" priority="166">
      <formula>IF($L28="Muy alta",TRUE,FALSE)</formula>
    </cfRule>
    <cfRule type="expression" dxfId="131" priority="167">
      <formula>IF($L28="Alta",TRUE,FALSE)</formula>
    </cfRule>
    <cfRule type="expression" dxfId="130" priority="168">
      <formula>IF($L28="Media",TRUE,FALSE)</formula>
    </cfRule>
    <cfRule type="expression" dxfId="129" priority="169">
      <formula>IF($L28="Baja",TRUE,FALSE)</formula>
    </cfRule>
    <cfRule type="expression" dxfId="128" priority="170">
      <formula>IF($L28="Muy Baja",TRUE,FALSE)</formula>
    </cfRule>
  </conditionalFormatting>
  <conditionalFormatting sqref="U28:V28">
    <cfRule type="expression" dxfId="127" priority="161">
      <formula>IF($U28=100%,TRUE,FALSE)</formula>
    </cfRule>
    <cfRule type="expression" dxfId="126" priority="162">
      <formula>IF($U28=80%,TRUE,FALSE)</formula>
    </cfRule>
    <cfRule type="expression" dxfId="125" priority="163">
      <formula>IF($U28=60%,TRUE,FALSE)</formula>
    </cfRule>
    <cfRule type="expression" dxfId="124" priority="164">
      <formula>IF($U28=40%,TRUE,FALSE)</formula>
    </cfRule>
    <cfRule type="expression" dxfId="123" priority="165">
      <formula>IF($U28=20%,TRUE,FALSE)</formula>
    </cfRule>
  </conditionalFormatting>
  <conditionalFormatting sqref="AO22:AP22">
    <cfRule type="expression" dxfId="122" priority="118">
      <formula>IF($U22=100%,TRUE,FALSE)</formula>
    </cfRule>
    <cfRule type="expression" dxfId="121" priority="119">
      <formula>IF($U22=80%,TRUE,FALSE)</formula>
    </cfRule>
    <cfRule type="expression" dxfId="120" priority="120">
      <formula>IF($U22=60%,TRUE,FALSE)</formula>
    </cfRule>
    <cfRule type="expression" dxfId="119" priority="121">
      <formula>IF($U22=40%,TRUE,FALSE)</formula>
    </cfRule>
    <cfRule type="expression" dxfId="118" priority="122">
      <formula>IF($U22=20%,TRUE,FALSE)</formula>
    </cfRule>
  </conditionalFormatting>
  <conditionalFormatting sqref="AQ28:AQ31 AQ9:AQ25">
    <cfRule type="expression" dxfId="117" priority="106">
      <formula>IF($AQ9="Bajo",TRUE,FALSE)</formula>
    </cfRule>
    <cfRule type="expression" dxfId="116" priority="107">
      <formula>IF($AQ9="Moderado",TRUE,FALSE)</formula>
    </cfRule>
    <cfRule type="expression" dxfId="115" priority="108">
      <formula>IF($AQ9="Alto",TRUE,FALSE)</formula>
    </cfRule>
    <cfRule type="expression" dxfId="114" priority="109">
      <formula>IF($AQ9="Extremo",TRUE,FALSE)</formula>
    </cfRule>
  </conditionalFormatting>
  <conditionalFormatting sqref="W28:W31 W9:W25">
    <cfRule type="expression" dxfId="113" priority="102">
      <formula>IF($W9="Bajo",TRUE,FALSE)</formula>
    </cfRule>
    <cfRule type="expression" dxfId="112" priority="103">
      <formula>IF($W9="Moderado",TRUE,FALSE)</formula>
    </cfRule>
    <cfRule type="expression" dxfId="111" priority="104">
      <formula>IF($W9="Alto",TRUE,FALSE)</formula>
    </cfRule>
    <cfRule type="expression" dxfId="110" priority="105">
      <formula>IF($W9="Extremo",TRUE,FALSE)</formula>
    </cfRule>
  </conditionalFormatting>
  <conditionalFormatting sqref="L26:N26">
    <cfRule type="expression" dxfId="109" priority="97">
      <formula>IF($L26="Muy alta",TRUE,FALSE)</formula>
    </cfRule>
    <cfRule type="expression" dxfId="108" priority="98">
      <formula>IF($L26="Alta",TRUE,FALSE)</formula>
    </cfRule>
    <cfRule type="expression" dxfId="107" priority="99">
      <formula>IF($L26="Media",TRUE,FALSE)</formula>
    </cfRule>
    <cfRule type="expression" dxfId="106" priority="100">
      <formula>IF($L26="Baja",TRUE,FALSE)</formula>
    </cfRule>
    <cfRule type="expression" dxfId="105" priority="101">
      <formula>IF($L26="Muy Baja",TRUE,FALSE)</formula>
    </cfRule>
  </conditionalFormatting>
  <conditionalFormatting sqref="U26:V26 AM26:AP26">
    <cfRule type="expression" dxfId="104" priority="92">
      <formula>IF($U26=100%,TRUE,FALSE)</formula>
    </cfRule>
    <cfRule type="expression" dxfId="103" priority="93">
      <formula>IF($U26=80%,TRUE,FALSE)</formula>
    </cfRule>
    <cfRule type="expression" dxfId="102" priority="94">
      <formula>IF($U26=60%,TRUE,FALSE)</formula>
    </cfRule>
    <cfRule type="expression" dxfId="101" priority="95">
      <formula>IF($U26=40%,TRUE,FALSE)</formula>
    </cfRule>
    <cfRule type="expression" dxfId="100" priority="96">
      <formula>IF($U26=20%,TRUE,FALSE)</formula>
    </cfRule>
  </conditionalFormatting>
  <conditionalFormatting sqref="Q26">
    <cfRule type="expression" dxfId="99" priority="87">
      <formula>IF($Q26="Catastrofico 100%",TRUE,FALSE)</formula>
    </cfRule>
    <cfRule type="expression" dxfId="98" priority="88">
      <formula>IF($Q26="Mayor 80%",TRUE,FALSE)</formula>
    </cfRule>
    <cfRule type="expression" dxfId="97" priority="89">
      <formula>IF($Q26="Moderado 60%",TRUE,FALSE)</formula>
    </cfRule>
    <cfRule type="expression" dxfId="96" priority="90">
      <formula>IF($Q26="Menor 40%",TRUE,FALSE)</formula>
    </cfRule>
    <cfRule type="expression" dxfId="95" priority="91">
      <formula>IF($Q26="Leve 20%",TRUE,FALSE)</formula>
    </cfRule>
  </conditionalFormatting>
  <conditionalFormatting sqref="S26">
    <cfRule type="expression" dxfId="94" priority="82">
      <formula>IF($S26="Catastrofico 100%",TRUE,FALSE)</formula>
    </cfRule>
    <cfRule type="expression" dxfId="93" priority="83">
      <formula>IF($S26="Mayor 80%",TRUE,FALSE)</formula>
    </cfRule>
    <cfRule type="expression" dxfId="92" priority="84">
      <formula>IF($S26="Moderado 60%",TRUE,FALSE)</formula>
    </cfRule>
    <cfRule type="expression" dxfId="91" priority="85">
      <formula>IF($S26="Menor 40%",TRUE,FALSE)</formula>
    </cfRule>
    <cfRule type="expression" dxfId="90" priority="86">
      <formula>IF($S26="Leve 20%",TRUE,FALSE)</formula>
    </cfRule>
  </conditionalFormatting>
  <conditionalFormatting sqref="AJ26:AK26">
    <cfRule type="expression" dxfId="89" priority="77">
      <formula>IF($AJ26="Muy alta",TRUE,FALSE)</formula>
    </cfRule>
    <cfRule type="expression" dxfId="88" priority="78">
      <formula>IF($AJ26="Alta",TRUE,FALSE)</formula>
    </cfRule>
    <cfRule type="expression" dxfId="87" priority="79">
      <formula>IF($AJ26="Media",TRUE,FALSE)</formula>
    </cfRule>
    <cfRule type="expression" dxfId="86" priority="80">
      <formula>IF($AJ26="Baja",TRUE,FALSE)</formula>
    </cfRule>
    <cfRule type="expression" dxfId="85" priority="81">
      <formula>IF($AJ26="Muy baja",TRUE,FALSE)</formula>
    </cfRule>
  </conditionalFormatting>
  <conditionalFormatting sqref="AQ26">
    <cfRule type="expression" dxfId="84" priority="73">
      <formula>IF($AQ26="Bajo",TRUE,FALSE)</formula>
    </cfRule>
    <cfRule type="expression" dxfId="83" priority="74">
      <formula>IF($AQ26="Moderado",TRUE,FALSE)</formula>
    </cfRule>
    <cfRule type="expression" dxfId="82" priority="75">
      <formula>IF($AQ26="Alto",TRUE,FALSE)</formula>
    </cfRule>
    <cfRule type="expression" dxfId="81" priority="76">
      <formula>IF($AQ26="Extremo",TRUE,FALSE)</formula>
    </cfRule>
  </conditionalFormatting>
  <conditionalFormatting sqref="W26">
    <cfRule type="expression" dxfId="80" priority="69">
      <formula>IF($W26="Bajo",TRUE,FALSE)</formula>
    </cfRule>
    <cfRule type="expression" dxfId="79" priority="70">
      <formula>IF($W26="Moderado",TRUE,FALSE)</formula>
    </cfRule>
    <cfRule type="expression" dxfId="78" priority="71">
      <formula>IF($W26="Alto",TRUE,FALSE)</formula>
    </cfRule>
    <cfRule type="expression" dxfId="77" priority="72">
      <formula>IF($W26="Extremo",TRUE,FALSE)</formula>
    </cfRule>
  </conditionalFormatting>
  <conditionalFormatting sqref="L9:N9 L10:M11">
    <cfRule type="expression" dxfId="76" priority="64">
      <formula>IF($L9="Muy alta",TRUE,FALSE)</formula>
    </cfRule>
    <cfRule type="expression" dxfId="75" priority="65">
      <formula>IF($L9="Alta",TRUE,FALSE)</formula>
    </cfRule>
    <cfRule type="expression" dxfId="74" priority="66">
      <formula>IF($L9="Media",TRUE,FALSE)</formula>
    </cfRule>
    <cfRule type="expression" dxfId="73" priority="67">
      <formula>IF($L9="Baja",TRUE,FALSE)</formula>
    </cfRule>
    <cfRule type="expression" dxfId="72" priority="68">
      <formula>IF($L9="Muy Baja",TRUE,FALSE)</formula>
    </cfRule>
  </conditionalFormatting>
  <conditionalFormatting sqref="U9:V9 U10:U11">
    <cfRule type="expression" dxfId="71" priority="59">
      <formula>IF($U9=100%,TRUE,FALSE)</formula>
    </cfRule>
    <cfRule type="expression" dxfId="70" priority="60">
      <formula>IF($U9=80%,TRUE,FALSE)</formula>
    </cfRule>
    <cfRule type="expression" dxfId="69" priority="61">
      <formula>IF($U9=60%,TRUE,FALSE)</formula>
    </cfRule>
    <cfRule type="expression" dxfId="68" priority="62">
      <formula>IF($U9=40%,TRUE,FALSE)</formula>
    </cfRule>
    <cfRule type="expression" dxfId="67" priority="63">
      <formula>IF($U9=20%,TRUE,FALSE)</formula>
    </cfRule>
  </conditionalFormatting>
  <conditionalFormatting sqref="AN9:AP9 AN10:AN11">
    <cfRule type="expression" dxfId="66" priority="54">
      <formula>IF($U9=100%,TRUE,FALSE)</formula>
    </cfRule>
    <cfRule type="expression" dxfId="65" priority="55">
      <formula>IF($U9=80%,TRUE,FALSE)</formula>
    </cfRule>
    <cfRule type="expression" dxfId="64" priority="56">
      <formula>IF($U9=60%,TRUE,FALSE)</formula>
    </cfRule>
    <cfRule type="expression" dxfId="63" priority="57">
      <formula>IF($U9=40%,TRUE,FALSE)</formula>
    </cfRule>
    <cfRule type="expression" dxfId="62" priority="58">
      <formula>IF($U9=20%,TRUE,FALSE)</formula>
    </cfRule>
  </conditionalFormatting>
  <conditionalFormatting sqref="N8">
    <cfRule type="expression" dxfId="61" priority="49">
      <formula>IF($L8="Muy alta",TRUE,FALSE)</formula>
    </cfRule>
    <cfRule type="expression" dxfId="60" priority="50">
      <formula>IF($L8="Alta",TRUE,FALSE)</formula>
    </cfRule>
    <cfRule type="expression" dxfId="59" priority="51">
      <formula>IF($L8="Media",TRUE,FALSE)</formula>
    </cfRule>
    <cfRule type="expression" dxfId="58" priority="52">
      <formula>IF($L8="Baja",TRUE,FALSE)</formula>
    </cfRule>
    <cfRule type="expression" dxfId="57" priority="53">
      <formula>IF($L8="Muy Baja",TRUE,FALSE)</formula>
    </cfRule>
  </conditionalFormatting>
  <conditionalFormatting sqref="V8 AO8:AP8">
    <cfRule type="expression" dxfId="56" priority="44">
      <formula>IF($U8=100%,TRUE,FALSE)</formula>
    </cfRule>
    <cfRule type="expression" dxfId="55" priority="45">
      <formula>IF($U8=80%,TRUE,FALSE)</formula>
    </cfRule>
    <cfRule type="expression" dxfId="54" priority="46">
      <formula>IF($U8=60%,TRUE,FALSE)</formula>
    </cfRule>
    <cfRule type="expression" dxfId="53" priority="47">
      <formula>IF($U8=40%,TRUE,FALSE)</formula>
    </cfRule>
    <cfRule type="expression" dxfId="52" priority="48">
      <formula>IF($U8=20%,TRUE,FALSE)</formula>
    </cfRule>
  </conditionalFormatting>
  <conditionalFormatting sqref="L7:N7">
    <cfRule type="expression" dxfId="51" priority="39">
      <formula>IF($L7="Muy alta",TRUE,FALSE)</formula>
    </cfRule>
    <cfRule type="expression" dxfId="50" priority="40">
      <formula>IF($L7="Alta",TRUE,FALSE)</formula>
    </cfRule>
    <cfRule type="expression" dxfId="49" priority="41">
      <formula>IF($L7="Media",TRUE,FALSE)</formula>
    </cfRule>
    <cfRule type="expression" dxfId="48" priority="42">
      <formula>IF($L7="Baja",TRUE,FALSE)</formula>
    </cfRule>
    <cfRule type="expression" dxfId="47" priority="43">
      <formula>IF($L7="Muy Baja",TRUE,FALSE)</formula>
    </cfRule>
  </conditionalFormatting>
  <conditionalFormatting sqref="U7:V7 AM7:AP7">
    <cfRule type="expression" dxfId="46" priority="34">
      <formula>IF($U7=100%,TRUE,FALSE)</formula>
    </cfRule>
    <cfRule type="expression" dxfId="45" priority="35">
      <formula>IF($U7=80%,TRUE,FALSE)</formula>
    </cfRule>
    <cfRule type="expression" dxfId="44" priority="36">
      <formula>IF($U7=60%,TRUE,FALSE)</formula>
    </cfRule>
    <cfRule type="expression" dxfId="43" priority="37">
      <formula>IF($U7=40%,TRUE,FALSE)</formula>
    </cfRule>
    <cfRule type="expression" dxfId="42" priority="38">
      <formula>IF($U7=20%,TRUE,FALSE)</formula>
    </cfRule>
  </conditionalFormatting>
  <conditionalFormatting sqref="Q7">
    <cfRule type="expression" dxfId="41" priority="29">
      <formula>IF($Q7="Catastrofico 100%",TRUE,FALSE)</formula>
    </cfRule>
    <cfRule type="expression" dxfId="40" priority="30">
      <formula>IF($Q7="Mayor 80%",TRUE,FALSE)</formula>
    </cfRule>
    <cfRule type="expression" dxfId="39" priority="31">
      <formula>IF($Q7="Moderado 60%",TRUE,FALSE)</formula>
    </cfRule>
    <cfRule type="expression" dxfId="38" priority="32">
      <formula>IF($Q7="Menor 40%",TRUE,FALSE)</formula>
    </cfRule>
    <cfRule type="expression" dxfId="37" priority="33">
      <formula>IF($Q7="Leve 20%",TRUE,FALSE)</formula>
    </cfRule>
  </conditionalFormatting>
  <conditionalFormatting sqref="S7">
    <cfRule type="expression" dxfId="36" priority="24">
      <formula>IF($S7="Catastrofico 100%",TRUE,FALSE)</formula>
    </cfRule>
    <cfRule type="expression" dxfId="35" priority="25">
      <formula>IF($S7="Mayor 80%",TRUE,FALSE)</formula>
    </cfRule>
    <cfRule type="expression" dxfId="34" priority="26">
      <formula>IF($S7="Moderado 60%",TRUE,FALSE)</formula>
    </cfRule>
    <cfRule type="expression" dxfId="33" priority="27">
      <formula>IF($S7="Menor 40%",TRUE,FALSE)</formula>
    </cfRule>
    <cfRule type="expression" dxfId="32" priority="28">
      <formula>IF($S7="Leve 20%",TRUE,FALSE)</formula>
    </cfRule>
  </conditionalFormatting>
  <conditionalFormatting sqref="AJ7:AK7">
    <cfRule type="expression" dxfId="31" priority="19">
      <formula>IF($AJ7="Muy alta",TRUE,FALSE)</formula>
    </cfRule>
    <cfRule type="expression" dxfId="30" priority="20">
      <formula>IF($AJ7="Alta",TRUE,FALSE)</formula>
    </cfRule>
    <cfRule type="expression" dxfId="29" priority="21">
      <formula>IF($AJ7="Media",TRUE,FALSE)</formula>
    </cfRule>
    <cfRule type="expression" dxfId="28" priority="22">
      <formula>IF($AJ7="Baja",TRUE,FALSE)</formula>
    </cfRule>
    <cfRule type="expression" dxfId="27" priority="23">
      <formula>IF($AJ7="Muy baja",TRUE,FALSE)</formula>
    </cfRule>
  </conditionalFormatting>
  <conditionalFormatting sqref="AQ7">
    <cfRule type="expression" dxfId="26" priority="15">
      <formula>IF($AQ7="Bajo",TRUE,FALSE)</formula>
    </cfRule>
    <cfRule type="expression" dxfId="25" priority="16">
      <formula>IF($AQ7="Moderado",TRUE,FALSE)</formula>
    </cfRule>
    <cfRule type="expression" dxfId="24" priority="17">
      <formula>IF($AQ7="Alto",TRUE,FALSE)</formula>
    </cfRule>
    <cfRule type="expression" dxfId="23" priority="18">
      <formula>IF($AQ7="Extremo",TRUE,FALSE)</formula>
    </cfRule>
  </conditionalFormatting>
  <conditionalFormatting sqref="W7">
    <cfRule type="expression" dxfId="22" priority="11">
      <formula>IF($W7="Bajo",TRUE,FALSE)</formula>
    </cfRule>
    <cfRule type="expression" dxfId="21" priority="12">
      <formula>IF($W7="Moderado",TRUE,FALSE)</formula>
    </cfRule>
    <cfRule type="expression" dxfId="20" priority="13">
      <formula>IF($W7="Alto",TRUE,FALSE)</formula>
    </cfRule>
    <cfRule type="expression" dxfId="19" priority="14">
      <formula>IF($W7="Extremo",TRUE,FALSE)</formula>
    </cfRule>
  </conditionalFormatting>
  <conditionalFormatting sqref="L12:N12">
    <cfRule type="expression" dxfId="18" priority="6">
      <formula>IF($L12="Muy alta",TRUE,FALSE)</formula>
    </cfRule>
    <cfRule type="expression" dxfId="17" priority="7">
      <formula>IF($L12="Alta",TRUE,FALSE)</formula>
    </cfRule>
    <cfRule type="expression" dxfId="16" priority="8">
      <formula>IF($L12="Media",TRUE,FALSE)</formula>
    </cfRule>
    <cfRule type="expression" dxfId="15" priority="9">
      <formula>IF($L12="Baja",TRUE,FALSE)</formula>
    </cfRule>
    <cfRule type="expression" dxfId="14" priority="10">
      <formula>IF($L12="Muy Baja",TRUE,FALSE)</formula>
    </cfRule>
  </conditionalFormatting>
  <conditionalFormatting sqref="U12:V12 AM12:AP12">
    <cfRule type="expression" dxfId="13" priority="1">
      <formula>IF($U12=100%,TRUE,FALSE)</formula>
    </cfRule>
    <cfRule type="expression" dxfId="12" priority="2">
      <formula>IF($U12=80%,TRUE,FALSE)</formula>
    </cfRule>
    <cfRule type="expression" dxfId="11" priority="3">
      <formula>IF($U12=60%,TRUE,FALSE)</formula>
    </cfRule>
    <cfRule type="expression" dxfId="10" priority="4">
      <formula>IF($U12=40%,TRUE,FALSE)</formula>
    </cfRule>
    <cfRule type="expression" dxfId="9" priority="5">
      <formula>IF($U12=20%,TRUE,FALSE)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K12:K13 K16 K25:K26 K28 K31 K21:K22 K9 K7</xm:sqref>
        </x14:dataValidation>
        <x14:dataValidation type="list" allowBlank="1" showInputMessage="1" showErrorMessage="1" xr:uid="{161664FB-FB43-46A2-ACA3-A1D959DBE1E8}">
          <x14:formula1>
            <xm:f>Listas!$E$3:$E$7</xm:f>
          </x14:formula1>
          <xm:sqref>O12:O13 O16 O25:O26 O28 O31 O21:O22 O9 O7</xm:sqref>
        </x14:dataValidation>
        <x14:dataValidation type="list" allowBlank="1" showInputMessage="1" showErrorMessage="1" xr:uid="{CE63960E-9783-4930-BB1A-C82EC5B2BDFA}">
          <x14:formula1>
            <xm:f>Listas!$F$3:$F$7</xm:f>
          </x14:formula1>
          <xm:sqref>P12:P13 P16 P25:P26 P28 P31 P21:P22 P9 P7</xm:sqref>
        </x14:dataValidation>
        <x14:dataValidation type="list" allowBlank="1" showInputMessage="1" showErrorMessage="1" xr:uid="{BC795DE6-5D32-4AE9-9E87-F5BDD0C633CF}">
          <x14:formula1>
            <xm:f>Listas!$I$2:$I$3</xm:f>
          </x14:formula1>
          <xm:sqref>AD30:AD31 AC29:AD29 AC25:AC28 AD22:AD28 AC31:AD31 AC22 AC7:AD21</xm:sqref>
        </x14:dataValidation>
        <x14:dataValidation type="list" allowBlank="1" showInputMessage="1" showErrorMessage="1" xr:uid="{2C27F230-6833-4B66-91EB-0AC5B9E00340}">
          <x14:formula1>
            <xm:f>Listas!$N$2:$N$5</xm:f>
          </x14:formula1>
          <xm:sqref>AR12:AR13 AR16 AR25:AR26 AR28 AR31 AR21:AR22 AR9 AR7</xm:sqref>
        </x14:dataValidation>
        <x14:dataValidation type="list" allowBlank="1" showInputMessage="1" showErrorMessage="1" xr:uid="{008DCCA4-6B15-4E9E-BF0B-024B6C2A85D2}">
          <x14:formula1>
            <xm:f>Listas!$A$2:$A$10</xm:f>
          </x14:formula1>
          <xm:sqref>J12:J13 J16 J25:J26 J28 J31 J21:J22 J9 J7</xm:sqref>
        </x14:dataValidation>
        <x14:dataValidation type="list" allowBlank="1" showInputMessage="1" showErrorMessage="1" xr:uid="{1651180C-A264-4DBE-8DDC-1E33069FADA3}">
          <x14:formula1>
            <xm:f>Listas!$R$2:$R$3</xm:f>
          </x14:formula1>
          <xm:sqref>B12:B13 B16 B25:B26 B28 B31 B21:B22 B9 B7</xm:sqref>
        </x14:dataValidation>
        <x14:dataValidation type="list" allowBlank="1" showInputMessage="1" showErrorMessage="1" xr:uid="{C02F0F0B-BE94-4170-B066-729F35051F44}">
          <x14:formula1>
            <xm:f>Listas!$T$2:$T$3</xm:f>
          </x14:formula1>
          <xm:sqref>BF12:BF13 AZ12:AZ13 BL12:BL13 BL16 BF16 AZ16 BF25:BF28 BL21:BL22 BL25:BL28 BF31 BF21:BF22 AZ31 AZ21:AZ22 BL31 AZ25:AZ26 AZ28 BF7:BF9 AZ9 BL7:BL9 AZ7</xm:sqref>
        </x14:dataValidation>
        <x14:dataValidation type="list" allowBlank="1" showInputMessage="1" showErrorMessage="1" xr:uid="{F4C3936E-7187-4E9B-9409-5FEAD27D909E}">
          <x14:formula1>
            <xm:f>Listas!$H$2:$H$4</xm:f>
          </x14:formula1>
          <xm:sqref>AA31 AA7:AA29</xm:sqref>
        </x14:dataValidation>
        <x14:dataValidation type="list" allowBlank="1" showInputMessage="1" showErrorMessage="1" xr:uid="{2F1CA850-B5CC-4D9E-887D-25F63C0DF97B}">
          <x14:formula1>
            <xm:f>Listas!$J$2:$J$3</xm:f>
          </x14:formula1>
          <xm:sqref>AF31 AF7:AF29</xm:sqref>
        </x14:dataValidation>
        <x14:dataValidation type="list" allowBlank="1" showInputMessage="1" showErrorMessage="1" xr:uid="{B34E9BD0-E261-482D-BFD0-A58D3E1817FF}">
          <x14:formula1>
            <xm:f>Listas!$K$2:$K$3</xm:f>
          </x14:formula1>
          <xm:sqref>AG31 AG7:AG29</xm:sqref>
        </x14:dataValidation>
        <x14:dataValidation type="list" allowBlank="1" showInputMessage="1" showErrorMessage="1" xr:uid="{46975C80-A6DF-4BD4-BD1D-DB8F650B5A7F}">
          <x14:formula1>
            <xm:f>Listas!$L$2:$L$3</xm:f>
          </x14:formula1>
          <xm:sqref>AH31 AH7:AH29</xm:sqref>
        </x14:dataValidation>
        <x14:dataValidation type="list" allowBlank="1" showInputMessage="1" showErrorMessage="1" xr:uid="{46D6E266-95CA-41BA-99FE-E9CCB3C9174A}">
          <x14:formula1>
            <xm:f>Listas!$P$2:$P$4</xm:f>
          </x14:formula1>
          <xm:sqref>AW7:AW31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192</v>
      </c>
      <c r="E1" s="276" t="s">
        <v>193</v>
      </c>
      <c r="F1" s="276"/>
      <c r="H1" s="277" t="s">
        <v>16</v>
      </c>
      <c r="I1" s="277"/>
      <c r="J1" s="277"/>
      <c r="K1" s="277"/>
      <c r="L1" s="277"/>
      <c r="N1" s="15" t="s">
        <v>22</v>
      </c>
      <c r="P1" s="17" t="s">
        <v>45</v>
      </c>
      <c r="R1" s="17" t="s">
        <v>194</v>
      </c>
      <c r="T1" s="18" t="s">
        <v>48</v>
      </c>
    </row>
    <row r="2" spans="1:23" ht="49.5" customHeight="1">
      <c r="A2" s="19" t="s">
        <v>195</v>
      </c>
      <c r="C2" s="21" t="s">
        <v>145</v>
      </c>
      <c r="E2" s="24" t="s">
        <v>196</v>
      </c>
      <c r="F2" s="24" t="s">
        <v>31</v>
      </c>
      <c r="H2" s="32" t="s">
        <v>65</v>
      </c>
      <c r="I2" s="32" t="s">
        <v>197</v>
      </c>
      <c r="J2" s="32" t="s">
        <v>67</v>
      </c>
      <c r="K2" s="32" t="s">
        <v>68</v>
      </c>
      <c r="L2" s="32" t="s">
        <v>69</v>
      </c>
      <c r="N2" s="31" t="s">
        <v>198</v>
      </c>
      <c r="P2" s="45" t="s">
        <v>108</v>
      </c>
      <c r="R2" s="32" t="s">
        <v>53</v>
      </c>
      <c r="T2" s="35" t="s">
        <v>76</v>
      </c>
    </row>
    <row r="3" spans="1:23" ht="49.5" customHeight="1">
      <c r="A3" s="19" t="s">
        <v>199</v>
      </c>
      <c r="C3" s="21" t="s">
        <v>103</v>
      </c>
      <c r="E3" s="25" t="s">
        <v>200</v>
      </c>
      <c r="F3" s="25" t="s">
        <v>201</v>
      </c>
      <c r="H3" s="32" t="s">
        <v>86</v>
      </c>
      <c r="I3" s="32" t="s">
        <v>66</v>
      </c>
      <c r="J3" s="32" t="s">
        <v>129</v>
      </c>
      <c r="K3" s="32" t="s">
        <v>105</v>
      </c>
      <c r="L3" s="32" t="s">
        <v>202</v>
      </c>
      <c r="N3" s="81" t="s">
        <v>203</v>
      </c>
      <c r="P3" s="46" t="s">
        <v>73</v>
      </c>
      <c r="R3" s="32" t="s">
        <v>157</v>
      </c>
      <c r="T3" s="35" t="s">
        <v>204</v>
      </c>
    </row>
    <row r="4" spans="1:23" ht="96" customHeight="1">
      <c r="A4" s="19" t="s">
        <v>205</v>
      </c>
      <c r="C4" s="21" t="s">
        <v>62</v>
      </c>
      <c r="E4" s="25" t="s">
        <v>206</v>
      </c>
      <c r="F4" s="25" t="s">
        <v>207</v>
      </c>
      <c r="H4" s="32" t="s">
        <v>128</v>
      </c>
      <c r="I4" s="11"/>
      <c r="J4" s="11"/>
      <c r="K4" s="11"/>
      <c r="L4" s="11"/>
      <c r="N4" s="33" t="s">
        <v>208</v>
      </c>
      <c r="P4" s="45" t="s">
        <v>209</v>
      </c>
    </row>
    <row r="5" spans="1:23" ht="49.5" customHeight="1">
      <c r="A5" s="19" t="s">
        <v>210</v>
      </c>
      <c r="C5" s="21" t="s">
        <v>211</v>
      </c>
      <c r="E5" s="25" t="s">
        <v>212</v>
      </c>
      <c r="F5" s="25" t="s">
        <v>63</v>
      </c>
    </row>
    <row r="6" spans="1:23" ht="49.5" customHeight="1">
      <c r="A6" s="19" t="s">
        <v>213</v>
      </c>
      <c r="C6" s="22" t="s">
        <v>214</v>
      </c>
      <c r="E6" s="25" t="s">
        <v>215</v>
      </c>
      <c r="F6" s="25" t="s">
        <v>216</v>
      </c>
      <c r="N6" s="30"/>
    </row>
    <row r="7" spans="1:23" ht="49.5" customHeight="1">
      <c r="A7" s="19" t="s">
        <v>217</v>
      </c>
      <c r="E7" s="25" t="s">
        <v>218</v>
      </c>
      <c r="F7" s="25" t="s">
        <v>219</v>
      </c>
    </row>
    <row r="8" spans="1:23" ht="49.5" customHeight="1">
      <c r="A8" s="19" t="s">
        <v>220</v>
      </c>
      <c r="C8" s="16" t="s">
        <v>221</v>
      </c>
      <c r="E8" s="23"/>
      <c r="F8" s="23"/>
    </row>
    <row r="9" spans="1:23" ht="51.75" customHeight="1">
      <c r="A9" s="19" t="s">
        <v>222</v>
      </c>
      <c r="C9" s="32" t="s">
        <v>223</v>
      </c>
    </row>
    <row r="10" spans="1:23" ht="55.5" customHeight="1">
      <c r="A10" s="19" t="s">
        <v>224</v>
      </c>
      <c r="C10" s="32" t="s">
        <v>225</v>
      </c>
      <c r="E10" s="23"/>
      <c r="F10" s="23"/>
    </row>
    <row r="11" spans="1:23" ht="40.5" customHeight="1">
      <c r="A11" s="19" t="s">
        <v>226</v>
      </c>
      <c r="C11" s="32" t="s">
        <v>227</v>
      </c>
    </row>
    <row r="12" spans="1:23" ht="40.5" customHeight="1">
      <c r="C12" s="32" t="s">
        <v>228</v>
      </c>
    </row>
    <row r="13" spans="1:23" ht="40.5" customHeight="1">
      <c r="C13" s="32" t="s">
        <v>229</v>
      </c>
    </row>
    <row r="14" spans="1:23" ht="40.5" customHeight="1"/>
    <row r="15" spans="1:23" ht="40.5" customHeight="1">
      <c r="V15" s="38"/>
    </row>
    <row r="16" spans="1:23">
      <c r="V16" s="39"/>
      <c r="W16" s="39"/>
    </row>
    <row r="17" spans="22:23">
      <c r="V17" s="39"/>
      <c r="W17" s="39"/>
    </row>
    <row r="18" spans="22:23">
      <c r="V18" s="39"/>
      <c r="W18" s="39"/>
    </row>
    <row r="19" spans="22:23">
      <c r="V19" s="39"/>
      <c r="W19" s="39"/>
    </row>
    <row r="20" spans="22:23">
      <c r="V20" s="39"/>
      <c r="W20" s="39"/>
    </row>
    <row r="21" spans="22:23">
      <c r="V21" s="39"/>
      <c r="W21" s="39"/>
    </row>
    <row r="22" spans="22:23">
      <c r="V22" s="39"/>
      <c r="W22" s="39"/>
    </row>
    <row r="23" spans="22:23">
      <c r="V23" s="39"/>
      <c r="W23" s="39"/>
    </row>
    <row r="24" spans="22:23">
      <c r="V24" s="39"/>
      <c r="W24" s="39"/>
    </row>
    <row r="25" spans="22:23">
      <c r="V25" s="39"/>
      <c r="W25" s="39"/>
    </row>
    <row r="26" spans="22:23">
      <c r="V26" s="39"/>
      <c r="W26" s="39"/>
    </row>
    <row r="27" spans="22:23">
      <c r="V27" s="39"/>
      <c r="W27" s="39"/>
    </row>
    <row r="28" spans="22:23">
      <c r="V28" s="39"/>
      <c r="W28" s="39"/>
    </row>
    <row r="29" spans="22:23">
      <c r="V29" s="39"/>
      <c r="W29" s="39"/>
    </row>
    <row r="30" spans="22:23">
      <c r="V30" s="39"/>
      <c r="W30" s="39"/>
    </row>
    <row r="31" spans="22:23">
      <c r="V31" s="39"/>
      <c r="W31" s="39"/>
    </row>
    <row r="32" spans="22:23">
      <c r="V32" s="39"/>
      <c r="W32" s="39"/>
    </row>
    <row r="33" spans="22:23">
      <c r="V33" s="39"/>
      <c r="W33" s="39"/>
    </row>
    <row r="34" spans="22:23">
      <c r="V34" s="39"/>
      <c r="W34" s="39"/>
    </row>
    <row r="35" spans="22:23">
      <c r="V35" s="39"/>
      <c r="W35" s="39"/>
    </row>
    <row r="36" spans="22:23">
      <c r="V36" s="39"/>
      <c r="W36" s="39"/>
    </row>
    <row r="37" spans="22:23">
      <c r="V37" s="39"/>
      <c r="W37" s="39"/>
    </row>
    <row r="38" spans="22:23">
      <c r="V38" s="39"/>
      <c r="W38" s="39"/>
    </row>
    <row r="39" spans="22:23">
      <c r="V39" s="39"/>
      <c r="W39" s="39"/>
    </row>
    <row r="40" spans="22:23">
      <c r="V40" s="39"/>
      <c r="W40" s="39"/>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0" customFormat="1" ht="48.75" customHeight="1">
      <c r="B1" s="278" t="s">
        <v>230</v>
      </c>
      <c r="C1" s="278"/>
      <c r="D1" s="278"/>
      <c r="E1" s="278"/>
      <c r="F1" s="278"/>
      <c r="G1" s="278"/>
      <c r="H1" s="278"/>
      <c r="I1" s="278"/>
      <c r="J1" s="278"/>
      <c r="K1" s="278"/>
    </row>
    <row r="2" spans="1:27">
      <c r="C2" s="43" t="s">
        <v>23</v>
      </c>
      <c r="D2" s="41"/>
    </row>
    <row r="3" spans="1:27">
      <c r="C3" s="42">
        <v>0.2</v>
      </c>
      <c r="D3" s="42">
        <v>0.4</v>
      </c>
      <c r="E3" s="42">
        <v>0.6</v>
      </c>
      <c r="F3" s="42">
        <v>0.8</v>
      </c>
      <c r="G3" s="42">
        <v>1</v>
      </c>
      <c r="H3" s="42"/>
      <c r="I3" s="42"/>
      <c r="J3" s="42"/>
      <c r="K3" s="42"/>
      <c r="L3" s="42"/>
      <c r="M3" s="42"/>
      <c r="N3" s="42"/>
      <c r="O3" s="42"/>
      <c r="P3" s="42"/>
      <c r="Q3" s="42"/>
      <c r="R3" s="42"/>
      <c r="S3" s="42"/>
      <c r="T3" s="42"/>
      <c r="U3" s="42"/>
      <c r="V3" s="42"/>
      <c r="W3" s="42"/>
      <c r="X3" s="42"/>
      <c r="Y3" s="42"/>
      <c r="Z3" s="42"/>
      <c r="AA3" s="42"/>
    </row>
    <row r="4" spans="1:27">
      <c r="A4" s="41" t="s">
        <v>35</v>
      </c>
      <c r="B4" s="42">
        <v>0.2</v>
      </c>
      <c r="C4" s="20" t="s">
        <v>231</v>
      </c>
      <c r="D4" s="20" t="s">
        <v>231</v>
      </c>
      <c r="E4" s="20" t="s">
        <v>232</v>
      </c>
      <c r="F4" s="20" t="s">
        <v>233</v>
      </c>
      <c r="G4" s="20" t="s">
        <v>234</v>
      </c>
    </row>
    <row r="5" spans="1:27">
      <c r="B5" s="42">
        <v>0.4</v>
      </c>
      <c r="C5" s="20" t="s">
        <v>231</v>
      </c>
      <c r="D5" s="20" t="s">
        <v>232</v>
      </c>
      <c r="E5" s="20" t="s">
        <v>232</v>
      </c>
      <c r="F5" s="20" t="s">
        <v>233</v>
      </c>
      <c r="G5" s="20" t="s">
        <v>234</v>
      </c>
    </row>
    <row r="6" spans="1:27">
      <c r="B6" s="42">
        <v>0.6</v>
      </c>
      <c r="C6" s="20" t="s">
        <v>232</v>
      </c>
      <c r="D6" s="20" t="s">
        <v>232</v>
      </c>
      <c r="E6" s="20" t="s">
        <v>232</v>
      </c>
      <c r="F6" s="20" t="s">
        <v>233</v>
      </c>
      <c r="G6" s="20" t="s">
        <v>234</v>
      </c>
    </row>
    <row r="7" spans="1:27">
      <c r="B7" s="42">
        <v>0.8</v>
      </c>
      <c r="C7" s="20" t="s">
        <v>232</v>
      </c>
      <c r="D7" s="20" t="s">
        <v>232</v>
      </c>
      <c r="E7" s="20" t="s">
        <v>233</v>
      </c>
      <c r="F7" s="20" t="s">
        <v>233</v>
      </c>
      <c r="G7" s="20" t="s">
        <v>234</v>
      </c>
    </row>
    <row r="8" spans="1:27">
      <c r="B8" s="42">
        <v>1</v>
      </c>
      <c r="C8" s="20" t="s">
        <v>233</v>
      </c>
      <c r="D8" s="20" t="s">
        <v>233</v>
      </c>
      <c r="E8" s="20" t="s">
        <v>233</v>
      </c>
      <c r="F8" s="20" t="s">
        <v>233</v>
      </c>
      <c r="G8" s="20" t="s">
        <v>234</v>
      </c>
    </row>
    <row r="9" spans="1:27">
      <c r="B9" s="42"/>
    </row>
    <row r="10" spans="1:27">
      <c r="B10" s="42"/>
    </row>
    <row r="20" spans="1:10" ht="29.25" customHeight="1">
      <c r="A20" s="278" t="s">
        <v>235</v>
      </c>
      <c r="B20" s="278"/>
      <c r="C20" s="278"/>
      <c r="D20" s="278"/>
      <c r="E20" s="278"/>
      <c r="F20" s="278"/>
      <c r="G20" s="278"/>
      <c r="H20" s="278"/>
      <c r="I20" s="278"/>
      <c r="J20" s="278"/>
    </row>
    <row r="22" spans="1:10">
      <c r="C22" s="43" t="s">
        <v>23</v>
      </c>
      <c r="D22" s="41"/>
    </row>
    <row r="23" spans="1:10">
      <c r="B23" s="20"/>
      <c r="C23" s="47" t="s">
        <v>236</v>
      </c>
      <c r="D23" s="47" t="s">
        <v>237</v>
      </c>
      <c r="E23" s="47" t="s">
        <v>232</v>
      </c>
      <c r="F23" s="47" t="s">
        <v>238</v>
      </c>
      <c r="G23" s="47" t="s">
        <v>239</v>
      </c>
    </row>
    <row r="24" spans="1:10">
      <c r="A24" s="41" t="s">
        <v>35</v>
      </c>
      <c r="B24" s="47" t="s">
        <v>240</v>
      </c>
      <c r="C24" s="20" t="s">
        <v>241</v>
      </c>
      <c r="D24" s="20" t="s">
        <v>241</v>
      </c>
      <c r="E24" s="20" t="s">
        <v>234</v>
      </c>
      <c r="F24" s="20" t="s">
        <v>234</v>
      </c>
      <c r="G24" s="20" t="s">
        <v>234</v>
      </c>
    </row>
    <row r="25" spans="1:10">
      <c r="B25" s="47" t="s">
        <v>242</v>
      </c>
      <c r="C25" s="20" t="s">
        <v>241</v>
      </c>
      <c r="D25" s="20" t="s">
        <v>241</v>
      </c>
      <c r="E25" s="20" t="s">
        <v>233</v>
      </c>
      <c r="F25" s="20" t="s">
        <v>234</v>
      </c>
      <c r="G25" s="20" t="s">
        <v>234</v>
      </c>
    </row>
    <row r="26" spans="1:10">
      <c r="B26" s="47" t="s">
        <v>243</v>
      </c>
      <c r="C26" s="20" t="s">
        <v>241</v>
      </c>
      <c r="D26" s="20" t="s">
        <v>241</v>
      </c>
      <c r="E26" s="20" t="s">
        <v>233</v>
      </c>
      <c r="F26" s="20" t="s">
        <v>234</v>
      </c>
      <c r="G26" s="20" t="s">
        <v>234</v>
      </c>
    </row>
    <row r="27" spans="1:10">
      <c r="B27" s="47" t="s">
        <v>244</v>
      </c>
      <c r="C27" s="20" t="s">
        <v>241</v>
      </c>
      <c r="D27" s="20" t="s">
        <v>241</v>
      </c>
      <c r="E27" s="20" t="s">
        <v>232</v>
      </c>
      <c r="F27" s="20" t="s">
        <v>233</v>
      </c>
      <c r="G27" s="20" t="s">
        <v>234</v>
      </c>
    </row>
    <row r="28" spans="1:10">
      <c r="B28" s="47" t="s">
        <v>245</v>
      </c>
      <c r="C28" s="20" t="s">
        <v>241</v>
      </c>
      <c r="D28" s="20" t="s">
        <v>241</v>
      </c>
      <c r="E28" s="20" t="s">
        <v>232</v>
      </c>
      <c r="F28" s="20" t="s">
        <v>233</v>
      </c>
      <c r="G28" s="20" t="s">
        <v>234</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82" t="s">
        <v>246</v>
      </c>
      <c r="B1" s="282"/>
      <c r="C1" s="282"/>
    </row>
    <row r="2" spans="1:3">
      <c r="A2" s="1" t="s">
        <v>247</v>
      </c>
      <c r="B2" s="1" t="s">
        <v>248</v>
      </c>
      <c r="C2" s="1" t="s">
        <v>249</v>
      </c>
    </row>
    <row r="3" spans="1:3">
      <c r="A3" s="2" t="s">
        <v>250</v>
      </c>
      <c r="B3" s="2" t="s">
        <v>251</v>
      </c>
      <c r="C3" s="2" t="s">
        <v>252</v>
      </c>
    </row>
    <row r="4" spans="1:3">
      <c r="A4" s="2" t="s">
        <v>253</v>
      </c>
      <c r="B4" s="2" t="s">
        <v>254</v>
      </c>
      <c r="C4" s="2" t="s">
        <v>255</v>
      </c>
    </row>
    <row r="5" spans="1:3">
      <c r="A5" s="2" t="s">
        <v>256</v>
      </c>
      <c r="B5" s="2" t="s">
        <v>257</v>
      </c>
      <c r="C5" s="2" t="s">
        <v>258</v>
      </c>
    </row>
    <row r="6" spans="1:3">
      <c r="A6" s="2" t="s">
        <v>259</v>
      </c>
      <c r="B6" s="2" t="s">
        <v>260</v>
      </c>
      <c r="C6" s="2" t="s">
        <v>261</v>
      </c>
    </row>
    <row r="7" spans="1:3">
      <c r="A7" s="2" t="s">
        <v>262</v>
      </c>
      <c r="B7" s="2" t="s">
        <v>263</v>
      </c>
      <c r="C7" s="2" t="s">
        <v>264</v>
      </c>
    </row>
    <row r="8" spans="1:3">
      <c r="A8" s="2" t="s">
        <v>265</v>
      </c>
      <c r="B8" s="2" t="s">
        <v>266</v>
      </c>
      <c r="C8" s="2" t="s">
        <v>267</v>
      </c>
    </row>
    <row r="9" spans="1:3">
      <c r="A9" s="2"/>
      <c r="B9" s="2"/>
      <c r="C9" s="2" t="s">
        <v>268</v>
      </c>
    </row>
    <row r="11" spans="1:3">
      <c r="A11" s="1" t="s">
        <v>269</v>
      </c>
    </row>
    <row r="12" spans="1:3">
      <c r="A12" s="2" t="s">
        <v>262</v>
      </c>
    </row>
    <row r="13" spans="1:3">
      <c r="A13" s="2" t="s">
        <v>270</v>
      </c>
    </row>
    <row r="14" spans="1:3">
      <c r="A14" s="2" t="s">
        <v>271</v>
      </c>
    </row>
    <row r="15" spans="1:3">
      <c r="A15" s="2" t="s">
        <v>272</v>
      </c>
    </row>
    <row r="16" spans="1:3">
      <c r="A16" s="2" t="s">
        <v>260</v>
      </c>
    </row>
    <row r="17" spans="1:3">
      <c r="A17" s="2" t="s">
        <v>273</v>
      </c>
    </row>
    <row r="18" spans="1:3">
      <c r="A18" s="2" t="s">
        <v>274</v>
      </c>
    </row>
    <row r="19" spans="1:3">
      <c r="A19" s="2" t="s">
        <v>275</v>
      </c>
    </row>
    <row r="20" spans="1:3">
      <c r="A20" s="2" t="s">
        <v>276</v>
      </c>
    </row>
    <row r="22" spans="1:3">
      <c r="A22" s="282" t="s">
        <v>277</v>
      </c>
      <c r="B22" s="282"/>
    </row>
    <row r="23" spans="1:3">
      <c r="A23" s="1" t="s">
        <v>278</v>
      </c>
      <c r="B23" s="1" t="s">
        <v>279</v>
      </c>
    </row>
    <row r="24" spans="1:3">
      <c r="A24" s="2" t="s">
        <v>280</v>
      </c>
      <c r="B24" s="2" t="s">
        <v>281</v>
      </c>
    </row>
    <row r="25" spans="1:3">
      <c r="A25" s="2" t="s">
        <v>282</v>
      </c>
      <c r="B25" s="2" t="s">
        <v>283</v>
      </c>
    </row>
    <row r="26" spans="1:3">
      <c r="A26" s="2" t="s">
        <v>284</v>
      </c>
      <c r="B26" s="2" t="s">
        <v>285</v>
      </c>
    </row>
    <row r="27" spans="1:3">
      <c r="A27" s="2" t="s">
        <v>286</v>
      </c>
      <c r="B27" s="2" t="s">
        <v>287</v>
      </c>
    </row>
    <row r="28" spans="1:3">
      <c r="A28" s="2" t="s">
        <v>288</v>
      </c>
      <c r="B28" s="2" t="s">
        <v>289</v>
      </c>
    </row>
    <row r="30" spans="1:3">
      <c r="A30" s="282" t="s">
        <v>290</v>
      </c>
      <c r="B30" s="282"/>
      <c r="C30" s="282"/>
    </row>
    <row r="31" spans="1:3">
      <c r="A31" s="1" t="s">
        <v>278</v>
      </c>
      <c r="B31" s="1" t="s">
        <v>279</v>
      </c>
      <c r="C31" s="4" t="s">
        <v>290</v>
      </c>
    </row>
    <row r="32" spans="1:3">
      <c r="A32" s="5" t="s">
        <v>288</v>
      </c>
      <c r="B32" s="2" t="s">
        <v>281</v>
      </c>
      <c r="C32" s="2" t="s">
        <v>291</v>
      </c>
    </row>
    <row r="33" spans="1:3">
      <c r="A33" s="5" t="s">
        <v>288</v>
      </c>
      <c r="B33" s="2" t="s">
        <v>283</v>
      </c>
      <c r="C33" s="2" t="s">
        <v>291</v>
      </c>
    </row>
    <row r="34" spans="1:3">
      <c r="A34" s="5" t="s">
        <v>288</v>
      </c>
      <c r="B34" s="2" t="s">
        <v>285</v>
      </c>
      <c r="C34" s="2" t="s">
        <v>285</v>
      </c>
    </row>
    <row r="35" spans="1:3">
      <c r="A35" s="5" t="s">
        <v>288</v>
      </c>
      <c r="B35" s="2" t="s">
        <v>287</v>
      </c>
      <c r="C35" s="2" t="s">
        <v>292</v>
      </c>
    </row>
    <row r="36" spans="1:3">
      <c r="A36" s="5" t="s">
        <v>288</v>
      </c>
      <c r="B36" s="2" t="s">
        <v>289</v>
      </c>
      <c r="C36" s="2" t="s">
        <v>293</v>
      </c>
    </row>
    <row r="37" spans="1:3">
      <c r="A37" s="5" t="s">
        <v>286</v>
      </c>
      <c r="B37" s="2" t="s">
        <v>281</v>
      </c>
      <c r="C37" s="2" t="s">
        <v>291</v>
      </c>
    </row>
    <row r="38" spans="1:3">
      <c r="A38" s="5" t="s">
        <v>286</v>
      </c>
      <c r="B38" s="2" t="s">
        <v>283</v>
      </c>
      <c r="C38" s="2" t="s">
        <v>291</v>
      </c>
    </row>
    <row r="39" spans="1:3">
      <c r="A39" s="5" t="s">
        <v>286</v>
      </c>
      <c r="B39" s="2" t="s">
        <v>285</v>
      </c>
      <c r="C39" s="2" t="s">
        <v>285</v>
      </c>
    </row>
    <row r="40" spans="1:3">
      <c r="A40" s="5" t="s">
        <v>286</v>
      </c>
      <c r="B40" s="2" t="s">
        <v>287</v>
      </c>
      <c r="C40" s="2" t="s">
        <v>292</v>
      </c>
    </row>
    <row r="41" spans="1:3">
      <c r="A41" s="5" t="s">
        <v>286</v>
      </c>
      <c r="B41" s="2" t="s">
        <v>289</v>
      </c>
      <c r="C41" s="2" t="s">
        <v>293</v>
      </c>
    </row>
    <row r="42" spans="1:3">
      <c r="A42" s="5" t="s">
        <v>284</v>
      </c>
      <c r="B42" s="2" t="s">
        <v>281</v>
      </c>
      <c r="C42" s="2" t="s">
        <v>291</v>
      </c>
    </row>
    <row r="43" spans="1:3">
      <c r="A43" s="5" t="s">
        <v>284</v>
      </c>
      <c r="B43" s="2" t="s">
        <v>283</v>
      </c>
      <c r="C43" s="2" t="s">
        <v>285</v>
      </c>
    </row>
    <row r="44" spans="1:3">
      <c r="A44" s="5" t="s">
        <v>284</v>
      </c>
      <c r="B44" s="2" t="s">
        <v>285</v>
      </c>
      <c r="C44" s="2" t="s">
        <v>292</v>
      </c>
    </row>
    <row r="45" spans="1:3">
      <c r="A45" s="5" t="s">
        <v>284</v>
      </c>
      <c r="B45" s="2" t="s">
        <v>287</v>
      </c>
      <c r="C45" s="2" t="s">
        <v>293</v>
      </c>
    </row>
    <row r="46" spans="1:3">
      <c r="A46" s="5" t="s">
        <v>284</v>
      </c>
      <c r="B46" s="2" t="s">
        <v>289</v>
      </c>
      <c r="C46" s="2" t="s">
        <v>293</v>
      </c>
    </row>
    <row r="47" spans="1:3">
      <c r="A47" s="6" t="s">
        <v>282</v>
      </c>
      <c r="B47" s="2" t="s">
        <v>281</v>
      </c>
      <c r="C47" s="2" t="s">
        <v>285</v>
      </c>
    </row>
    <row r="48" spans="1:3">
      <c r="A48" s="6" t="s">
        <v>282</v>
      </c>
      <c r="B48" s="2" t="s">
        <v>283</v>
      </c>
      <c r="C48" s="2" t="s">
        <v>292</v>
      </c>
    </row>
    <row r="49" spans="1:3">
      <c r="A49" s="6" t="s">
        <v>282</v>
      </c>
      <c r="B49" s="2" t="s">
        <v>285</v>
      </c>
      <c r="C49" s="2" t="s">
        <v>292</v>
      </c>
    </row>
    <row r="50" spans="1:3">
      <c r="A50" s="6" t="s">
        <v>282</v>
      </c>
      <c r="B50" s="2" t="s">
        <v>287</v>
      </c>
      <c r="C50" s="2" t="s">
        <v>293</v>
      </c>
    </row>
    <row r="51" spans="1:3">
      <c r="A51" s="6" t="s">
        <v>282</v>
      </c>
      <c r="B51" s="2" t="s">
        <v>289</v>
      </c>
      <c r="C51" s="2" t="s">
        <v>293</v>
      </c>
    </row>
    <row r="52" spans="1:3">
      <c r="A52" s="7" t="s">
        <v>280</v>
      </c>
      <c r="B52" s="2" t="s">
        <v>281</v>
      </c>
      <c r="C52" s="2" t="s">
        <v>292</v>
      </c>
    </row>
    <row r="53" spans="1:3">
      <c r="A53" s="7" t="s">
        <v>280</v>
      </c>
      <c r="B53" s="2" t="s">
        <v>283</v>
      </c>
      <c r="C53" s="2" t="s">
        <v>292</v>
      </c>
    </row>
    <row r="54" spans="1:3">
      <c r="A54" s="7" t="s">
        <v>280</v>
      </c>
      <c r="B54" s="2" t="s">
        <v>285</v>
      </c>
      <c r="C54" s="2" t="s">
        <v>293</v>
      </c>
    </row>
    <row r="55" spans="1:3">
      <c r="A55" s="7" t="s">
        <v>280</v>
      </c>
      <c r="B55" s="2" t="s">
        <v>287</v>
      </c>
      <c r="C55" s="2" t="s">
        <v>293</v>
      </c>
    </row>
    <row r="56" spans="1:3">
      <c r="A56" s="7" t="s">
        <v>280</v>
      </c>
      <c r="B56" s="2" t="s">
        <v>289</v>
      </c>
      <c r="C56" s="2" t="s">
        <v>293</v>
      </c>
    </row>
    <row r="59" spans="1:3">
      <c r="A59" s="9" t="s">
        <v>294</v>
      </c>
    </row>
    <row r="60" spans="1:3">
      <c r="A60" s="8" t="s">
        <v>295</v>
      </c>
    </row>
    <row r="61" spans="1:3">
      <c r="A61" s="8" t="s">
        <v>296</v>
      </c>
    </row>
    <row r="64" spans="1:3">
      <c r="A64" s="282" t="s">
        <v>297</v>
      </c>
      <c r="B64" s="282"/>
    </row>
    <row r="65" spans="1:2">
      <c r="A65" s="281" t="s">
        <v>298</v>
      </c>
      <c r="B65" s="2">
        <v>0</v>
      </c>
    </row>
    <row r="66" spans="1:2">
      <c r="A66" s="281"/>
      <c r="B66" s="2">
        <v>15</v>
      </c>
    </row>
    <row r="67" spans="1:2">
      <c r="A67" s="281" t="s">
        <v>299</v>
      </c>
      <c r="B67" s="2">
        <v>0</v>
      </c>
    </row>
    <row r="68" spans="1:2">
      <c r="A68" s="281"/>
      <c r="B68" s="2">
        <v>15</v>
      </c>
    </row>
    <row r="69" spans="1:2">
      <c r="A69" s="281" t="s">
        <v>300</v>
      </c>
      <c r="B69" s="2">
        <v>0</v>
      </c>
    </row>
    <row r="70" spans="1:2">
      <c r="A70" s="281"/>
      <c r="B70" s="2">
        <v>10</v>
      </c>
    </row>
    <row r="71" spans="1:2">
      <c r="A71" s="281"/>
      <c r="B71" s="2">
        <v>15</v>
      </c>
    </row>
    <row r="72" spans="1:2">
      <c r="A72" s="279" t="s">
        <v>301</v>
      </c>
      <c r="B72" s="2">
        <v>0</v>
      </c>
    </row>
    <row r="73" spans="1:2">
      <c r="A73" s="279"/>
      <c r="B73" s="2">
        <v>15</v>
      </c>
    </row>
    <row r="74" spans="1:2">
      <c r="A74" s="280" t="s">
        <v>302</v>
      </c>
      <c r="B74" s="2">
        <v>0</v>
      </c>
    </row>
    <row r="75" spans="1:2">
      <c r="A75" s="280"/>
      <c r="B75" s="2">
        <v>15</v>
      </c>
    </row>
    <row r="76" spans="1:2">
      <c r="A76" s="280" t="s">
        <v>303</v>
      </c>
      <c r="B76" s="2">
        <v>0</v>
      </c>
    </row>
    <row r="77" spans="1:2">
      <c r="A77" s="280"/>
      <c r="B77" s="2">
        <v>5</v>
      </c>
    </row>
    <row r="78" spans="1:2">
      <c r="A78" s="280"/>
      <c r="B78" s="2">
        <v>10</v>
      </c>
    </row>
    <row r="82" spans="1:3">
      <c r="A82" s="283" t="s">
        <v>304</v>
      </c>
      <c r="B82" s="2" t="s">
        <v>305</v>
      </c>
    </row>
    <row r="83" spans="1:3">
      <c r="A83" s="283"/>
      <c r="B83" s="2" t="s">
        <v>285</v>
      </c>
    </row>
    <row r="84" spans="1:3">
      <c r="A84" s="283"/>
      <c r="B84" s="3" t="s">
        <v>306</v>
      </c>
    </row>
    <row r="86" spans="1:3">
      <c r="A86" s="282" t="s">
        <v>307</v>
      </c>
      <c r="B86" s="282"/>
      <c r="C86" s="282"/>
    </row>
    <row r="87" spans="1:3">
      <c r="A87" s="1" t="s">
        <v>308</v>
      </c>
      <c r="B87" s="1" t="s">
        <v>309</v>
      </c>
      <c r="C87" s="1" t="s">
        <v>310</v>
      </c>
    </row>
    <row r="88" spans="1:3">
      <c r="A88" s="2" t="s">
        <v>305</v>
      </c>
      <c r="B88" s="2" t="s">
        <v>305</v>
      </c>
      <c r="C88" s="2" t="s">
        <v>305</v>
      </c>
    </row>
    <row r="89" spans="1:3">
      <c r="A89" s="2" t="s">
        <v>305</v>
      </c>
      <c r="B89" s="2" t="s">
        <v>285</v>
      </c>
      <c r="C89" s="2" t="s">
        <v>285</v>
      </c>
    </row>
    <row r="90" spans="1:3">
      <c r="A90" s="2" t="s">
        <v>305</v>
      </c>
      <c r="B90" s="2" t="s">
        <v>306</v>
      </c>
      <c r="C90" s="2" t="s">
        <v>306</v>
      </c>
    </row>
    <row r="91" spans="1:3">
      <c r="A91" s="2" t="s">
        <v>285</v>
      </c>
      <c r="B91" s="2" t="s">
        <v>305</v>
      </c>
      <c r="C91" s="2" t="s">
        <v>285</v>
      </c>
    </row>
    <row r="92" spans="1:3">
      <c r="A92" s="2" t="s">
        <v>285</v>
      </c>
      <c r="B92" s="2" t="s">
        <v>285</v>
      </c>
      <c r="C92" s="2" t="s">
        <v>285</v>
      </c>
    </row>
    <row r="93" spans="1:3">
      <c r="A93" s="2" t="s">
        <v>285</v>
      </c>
      <c r="B93" s="2" t="s">
        <v>306</v>
      </c>
      <c r="C93" s="2" t="s">
        <v>306</v>
      </c>
    </row>
    <row r="94" spans="1:3">
      <c r="A94" s="2" t="s">
        <v>306</v>
      </c>
      <c r="B94" s="2" t="s">
        <v>305</v>
      </c>
      <c r="C94" s="2" t="s">
        <v>306</v>
      </c>
    </row>
    <row r="95" spans="1:3">
      <c r="A95" s="2" t="s">
        <v>306</v>
      </c>
      <c r="B95" s="2" t="s">
        <v>285</v>
      </c>
      <c r="C95" s="2" t="s">
        <v>306</v>
      </c>
    </row>
    <row r="96" spans="1:3">
      <c r="A96" s="2" t="s">
        <v>306</v>
      </c>
      <c r="B96" s="2" t="s">
        <v>306</v>
      </c>
      <c r="C96" s="2" t="s">
        <v>306</v>
      </c>
    </row>
    <row r="99" spans="1:3" ht="15" customHeight="1">
      <c r="A99" s="279" t="s">
        <v>311</v>
      </c>
      <c r="B99" s="279"/>
      <c r="C99" s="11"/>
    </row>
    <row r="100" spans="1:3">
      <c r="A100" s="2">
        <v>1</v>
      </c>
      <c r="B100" s="2" t="s">
        <v>306</v>
      </c>
    </row>
    <row r="101" spans="1:3">
      <c r="A101" s="2">
        <v>2</v>
      </c>
      <c r="B101" s="2" t="s">
        <v>306</v>
      </c>
    </row>
    <row r="102" spans="1:3">
      <c r="A102" s="2">
        <v>3</v>
      </c>
      <c r="B102" s="2" t="s">
        <v>306</v>
      </c>
    </row>
    <row r="103" spans="1:3">
      <c r="A103" s="2">
        <v>4</v>
      </c>
      <c r="B103" s="2" t="s">
        <v>306</v>
      </c>
    </row>
    <row r="104" spans="1:3">
      <c r="A104" s="2">
        <v>5</v>
      </c>
      <c r="B104" s="2" t="s">
        <v>306</v>
      </c>
    </row>
    <row r="105" spans="1:3">
      <c r="A105" s="2">
        <v>6</v>
      </c>
      <c r="B105" s="2" t="s">
        <v>306</v>
      </c>
    </row>
    <row r="106" spans="1:3">
      <c r="A106" s="2">
        <v>7</v>
      </c>
      <c r="B106" s="2" t="s">
        <v>306</v>
      </c>
    </row>
    <row r="107" spans="1:3">
      <c r="A107" s="2">
        <v>8</v>
      </c>
      <c r="B107" s="2" t="s">
        <v>306</v>
      </c>
    </row>
    <row r="108" spans="1:3">
      <c r="A108" s="2">
        <v>9</v>
      </c>
      <c r="B108" s="2" t="s">
        <v>306</v>
      </c>
    </row>
    <row r="109" spans="1:3">
      <c r="A109" s="2">
        <v>10</v>
      </c>
      <c r="B109" s="2" t="s">
        <v>306</v>
      </c>
    </row>
    <row r="110" spans="1:3">
      <c r="A110" s="2">
        <v>11</v>
      </c>
      <c r="B110" s="2" t="s">
        <v>306</v>
      </c>
    </row>
    <row r="111" spans="1:3">
      <c r="A111" s="2">
        <v>12</v>
      </c>
      <c r="B111" s="2" t="s">
        <v>306</v>
      </c>
    </row>
    <row r="112" spans="1:3">
      <c r="A112" s="2">
        <v>13</v>
      </c>
      <c r="B112" s="2" t="s">
        <v>306</v>
      </c>
    </row>
    <row r="113" spans="1:2">
      <c r="A113" s="2">
        <v>14</v>
      </c>
      <c r="B113" s="2" t="s">
        <v>306</v>
      </c>
    </row>
    <row r="114" spans="1:2">
      <c r="A114" s="2">
        <v>15</v>
      </c>
      <c r="B114" s="2" t="s">
        <v>306</v>
      </c>
    </row>
    <row r="115" spans="1:2">
      <c r="A115" s="2">
        <v>16</v>
      </c>
      <c r="B115" s="2" t="s">
        <v>306</v>
      </c>
    </row>
    <row r="116" spans="1:2">
      <c r="A116" s="2">
        <v>17</v>
      </c>
      <c r="B116" s="2" t="s">
        <v>306</v>
      </c>
    </row>
    <row r="117" spans="1:2">
      <c r="A117" s="2">
        <v>18</v>
      </c>
      <c r="B117" s="2" t="s">
        <v>306</v>
      </c>
    </row>
    <row r="118" spans="1:2">
      <c r="A118" s="2">
        <v>19</v>
      </c>
      <c r="B118" s="2" t="s">
        <v>306</v>
      </c>
    </row>
    <row r="119" spans="1:2">
      <c r="A119" s="2">
        <v>20</v>
      </c>
      <c r="B119" s="2" t="s">
        <v>306</v>
      </c>
    </row>
    <row r="120" spans="1:2">
      <c r="A120" s="2">
        <v>21</v>
      </c>
      <c r="B120" s="2" t="s">
        <v>306</v>
      </c>
    </row>
    <row r="121" spans="1:2">
      <c r="A121" s="2">
        <v>22</v>
      </c>
      <c r="B121" s="2" t="s">
        <v>306</v>
      </c>
    </row>
    <row r="122" spans="1:2">
      <c r="A122" s="2">
        <v>23</v>
      </c>
      <c r="B122" s="2" t="s">
        <v>306</v>
      </c>
    </row>
    <row r="123" spans="1:2">
      <c r="A123" s="2">
        <v>24</v>
      </c>
      <c r="B123" s="2" t="s">
        <v>306</v>
      </c>
    </row>
    <row r="124" spans="1:2">
      <c r="A124" s="2">
        <v>25</v>
      </c>
      <c r="B124" s="2" t="s">
        <v>306</v>
      </c>
    </row>
    <row r="125" spans="1:2">
      <c r="A125" s="2">
        <v>26</v>
      </c>
      <c r="B125" s="2" t="s">
        <v>306</v>
      </c>
    </row>
    <row r="126" spans="1:2">
      <c r="A126" s="2">
        <v>27</v>
      </c>
      <c r="B126" s="2" t="s">
        <v>306</v>
      </c>
    </row>
    <row r="127" spans="1:2">
      <c r="A127" s="2">
        <v>28</v>
      </c>
      <c r="B127" s="2" t="s">
        <v>306</v>
      </c>
    </row>
    <row r="128" spans="1:2">
      <c r="A128" s="2">
        <v>29</v>
      </c>
      <c r="B128" s="2" t="s">
        <v>306</v>
      </c>
    </row>
    <row r="129" spans="1:2">
      <c r="A129" s="2">
        <v>30</v>
      </c>
      <c r="B129" s="2" t="s">
        <v>306</v>
      </c>
    </row>
    <row r="130" spans="1:2">
      <c r="A130" s="2">
        <v>31</v>
      </c>
      <c r="B130" s="2" t="s">
        <v>306</v>
      </c>
    </row>
    <row r="131" spans="1:2">
      <c r="A131" s="2">
        <v>32</v>
      </c>
      <c r="B131" s="2" t="s">
        <v>306</v>
      </c>
    </row>
    <row r="132" spans="1:2">
      <c r="A132" s="2">
        <v>33</v>
      </c>
      <c r="B132" s="2" t="s">
        <v>306</v>
      </c>
    </row>
    <row r="133" spans="1:2">
      <c r="A133" s="2">
        <v>34</v>
      </c>
      <c r="B133" s="2" t="s">
        <v>306</v>
      </c>
    </row>
    <row r="134" spans="1:2">
      <c r="A134" s="2">
        <v>35</v>
      </c>
      <c r="B134" s="2" t="s">
        <v>306</v>
      </c>
    </row>
    <row r="135" spans="1:2">
      <c r="A135" s="2">
        <v>36</v>
      </c>
      <c r="B135" s="2" t="s">
        <v>306</v>
      </c>
    </row>
    <row r="136" spans="1:2">
      <c r="A136" s="2">
        <v>37</v>
      </c>
      <c r="B136" s="2" t="s">
        <v>306</v>
      </c>
    </row>
    <row r="137" spans="1:2">
      <c r="A137" s="2">
        <v>38</v>
      </c>
      <c r="B137" s="2" t="s">
        <v>306</v>
      </c>
    </row>
    <row r="138" spans="1:2">
      <c r="A138" s="2">
        <v>39</v>
      </c>
      <c r="B138" s="2" t="s">
        <v>306</v>
      </c>
    </row>
    <row r="139" spans="1:2">
      <c r="A139" s="2">
        <v>40</v>
      </c>
      <c r="B139" s="2" t="s">
        <v>306</v>
      </c>
    </row>
    <row r="140" spans="1:2">
      <c r="A140" s="2">
        <v>41</v>
      </c>
      <c r="B140" s="2" t="s">
        <v>306</v>
      </c>
    </row>
    <row r="141" spans="1:2">
      <c r="A141" s="2">
        <v>42</v>
      </c>
      <c r="B141" s="2" t="s">
        <v>306</v>
      </c>
    </row>
    <row r="142" spans="1:2">
      <c r="A142" s="2">
        <v>43</v>
      </c>
      <c r="B142" s="2" t="s">
        <v>306</v>
      </c>
    </row>
    <row r="143" spans="1:2">
      <c r="A143" s="2">
        <v>44</v>
      </c>
      <c r="B143" s="2" t="s">
        <v>306</v>
      </c>
    </row>
    <row r="144" spans="1:2">
      <c r="A144" s="2">
        <v>45</v>
      </c>
      <c r="B144" s="2" t="s">
        <v>306</v>
      </c>
    </row>
    <row r="145" spans="1:2">
      <c r="A145" s="2">
        <v>46</v>
      </c>
      <c r="B145" s="2" t="s">
        <v>306</v>
      </c>
    </row>
    <row r="146" spans="1:2">
      <c r="A146" s="2">
        <v>47</v>
      </c>
      <c r="B146" s="2" t="s">
        <v>306</v>
      </c>
    </row>
    <row r="147" spans="1:2">
      <c r="A147" s="2">
        <v>48</v>
      </c>
      <c r="B147" s="2" t="s">
        <v>306</v>
      </c>
    </row>
    <row r="148" spans="1:2">
      <c r="A148" s="2">
        <v>49</v>
      </c>
      <c r="B148" s="2" t="s">
        <v>306</v>
      </c>
    </row>
    <row r="149" spans="1:2">
      <c r="A149" s="2">
        <v>50</v>
      </c>
      <c r="B149" s="2" t="s">
        <v>285</v>
      </c>
    </row>
    <row r="150" spans="1:2">
      <c r="A150" s="2">
        <v>51</v>
      </c>
      <c r="B150" s="2" t="s">
        <v>285</v>
      </c>
    </row>
    <row r="151" spans="1:2">
      <c r="A151" s="2">
        <v>52</v>
      </c>
      <c r="B151" s="2" t="s">
        <v>285</v>
      </c>
    </row>
    <row r="152" spans="1:2">
      <c r="A152" s="2">
        <v>53</v>
      </c>
      <c r="B152" s="2" t="s">
        <v>285</v>
      </c>
    </row>
    <row r="153" spans="1:2">
      <c r="A153" s="2">
        <v>54</v>
      </c>
      <c r="B153" s="2" t="s">
        <v>285</v>
      </c>
    </row>
    <row r="154" spans="1:2">
      <c r="A154" s="2">
        <v>55</v>
      </c>
      <c r="B154" s="2" t="s">
        <v>285</v>
      </c>
    </row>
    <row r="155" spans="1:2">
      <c r="A155" s="2">
        <v>56</v>
      </c>
      <c r="B155" s="2" t="s">
        <v>285</v>
      </c>
    </row>
    <row r="156" spans="1:2">
      <c r="A156" s="2">
        <v>57</v>
      </c>
      <c r="B156" s="2" t="s">
        <v>285</v>
      </c>
    </row>
    <row r="157" spans="1:2">
      <c r="A157" s="2">
        <v>58</v>
      </c>
      <c r="B157" s="2" t="s">
        <v>285</v>
      </c>
    </row>
    <row r="158" spans="1:2">
      <c r="A158" s="2">
        <v>59</v>
      </c>
      <c r="B158" s="2" t="s">
        <v>285</v>
      </c>
    </row>
    <row r="159" spans="1:2">
      <c r="A159" s="2">
        <v>60</v>
      </c>
      <c r="B159" s="2" t="s">
        <v>285</v>
      </c>
    </row>
    <row r="160" spans="1:2">
      <c r="A160" s="2">
        <v>61</v>
      </c>
      <c r="B160" s="2" t="s">
        <v>285</v>
      </c>
    </row>
    <row r="161" spans="1:2">
      <c r="A161" s="2">
        <v>62</v>
      </c>
      <c r="B161" s="2" t="s">
        <v>285</v>
      </c>
    </row>
    <row r="162" spans="1:2">
      <c r="A162" s="2">
        <v>63</v>
      </c>
      <c r="B162" s="2" t="s">
        <v>285</v>
      </c>
    </row>
    <row r="163" spans="1:2">
      <c r="A163" s="2">
        <v>64</v>
      </c>
      <c r="B163" s="2" t="s">
        <v>285</v>
      </c>
    </row>
    <row r="164" spans="1:2">
      <c r="A164" s="2">
        <v>65</v>
      </c>
      <c r="B164" s="2" t="s">
        <v>285</v>
      </c>
    </row>
    <row r="165" spans="1:2">
      <c r="A165" s="2">
        <v>66</v>
      </c>
      <c r="B165" s="2" t="s">
        <v>285</v>
      </c>
    </row>
    <row r="166" spans="1:2">
      <c r="A166" s="2">
        <v>67</v>
      </c>
      <c r="B166" s="2" t="s">
        <v>285</v>
      </c>
    </row>
    <row r="167" spans="1:2">
      <c r="A167" s="2">
        <v>68</v>
      </c>
      <c r="B167" s="2" t="s">
        <v>285</v>
      </c>
    </row>
    <row r="168" spans="1:2">
      <c r="A168" s="2">
        <v>69</v>
      </c>
      <c r="B168" s="2" t="s">
        <v>285</v>
      </c>
    </row>
    <row r="169" spans="1:2">
      <c r="A169" s="2">
        <v>70</v>
      </c>
      <c r="B169" s="2" t="s">
        <v>285</v>
      </c>
    </row>
    <row r="170" spans="1:2">
      <c r="A170" s="2">
        <v>71</v>
      </c>
      <c r="B170" s="2" t="s">
        <v>285</v>
      </c>
    </row>
    <row r="171" spans="1:2">
      <c r="A171" s="2">
        <v>72</v>
      </c>
      <c r="B171" s="2" t="s">
        <v>285</v>
      </c>
    </row>
    <row r="172" spans="1:2">
      <c r="A172" s="2">
        <v>73</v>
      </c>
      <c r="B172" s="2" t="s">
        <v>285</v>
      </c>
    </row>
    <row r="173" spans="1:2">
      <c r="A173" s="2">
        <v>74</v>
      </c>
      <c r="B173" s="2" t="s">
        <v>285</v>
      </c>
    </row>
    <row r="174" spans="1:2">
      <c r="A174" s="2">
        <v>75</v>
      </c>
      <c r="B174" s="2" t="s">
        <v>285</v>
      </c>
    </row>
    <row r="175" spans="1:2">
      <c r="A175" s="2">
        <v>76</v>
      </c>
      <c r="B175" s="2" t="s">
        <v>285</v>
      </c>
    </row>
    <row r="176" spans="1:2">
      <c r="A176" s="2">
        <v>77</v>
      </c>
      <c r="B176" s="2" t="s">
        <v>285</v>
      </c>
    </row>
    <row r="177" spans="1:2">
      <c r="A177" s="2">
        <v>78</v>
      </c>
      <c r="B177" s="2" t="s">
        <v>285</v>
      </c>
    </row>
    <row r="178" spans="1:2">
      <c r="A178" s="2">
        <v>79</v>
      </c>
      <c r="B178" s="2" t="s">
        <v>285</v>
      </c>
    </row>
    <row r="179" spans="1:2">
      <c r="A179" s="2">
        <v>80</v>
      </c>
      <c r="B179" s="2" t="s">
        <v>285</v>
      </c>
    </row>
    <row r="180" spans="1:2">
      <c r="A180" s="2">
        <v>81</v>
      </c>
      <c r="B180" s="2" t="s">
        <v>285</v>
      </c>
    </row>
    <row r="181" spans="1:2">
      <c r="A181" s="2">
        <v>82</v>
      </c>
      <c r="B181" s="2" t="s">
        <v>285</v>
      </c>
    </row>
    <row r="182" spans="1:2">
      <c r="A182" s="2">
        <v>83</v>
      </c>
      <c r="B182" s="2" t="s">
        <v>285</v>
      </c>
    </row>
    <row r="183" spans="1:2">
      <c r="A183" s="2">
        <v>84</v>
      </c>
      <c r="B183" s="2" t="s">
        <v>285</v>
      </c>
    </row>
    <row r="184" spans="1:2">
      <c r="A184" s="2">
        <v>85</v>
      </c>
      <c r="B184" s="2" t="s">
        <v>285</v>
      </c>
    </row>
    <row r="185" spans="1:2">
      <c r="A185" s="2">
        <v>86</v>
      </c>
      <c r="B185" s="2" t="s">
        <v>285</v>
      </c>
    </row>
    <row r="186" spans="1:2">
      <c r="A186" s="2">
        <v>87</v>
      </c>
      <c r="B186" s="2" t="s">
        <v>285</v>
      </c>
    </row>
    <row r="187" spans="1:2">
      <c r="A187" s="2">
        <v>88</v>
      </c>
      <c r="B187" s="2" t="s">
        <v>285</v>
      </c>
    </row>
    <row r="188" spans="1:2">
      <c r="A188" s="2">
        <v>89</v>
      </c>
      <c r="B188" s="2" t="s">
        <v>285</v>
      </c>
    </row>
    <row r="189" spans="1:2">
      <c r="A189" s="2">
        <v>90</v>
      </c>
      <c r="B189" s="2" t="s">
        <v>285</v>
      </c>
    </row>
    <row r="190" spans="1:2">
      <c r="A190" s="2">
        <v>91</v>
      </c>
      <c r="B190" s="2" t="s">
        <v>285</v>
      </c>
    </row>
    <row r="191" spans="1:2">
      <c r="A191" s="2">
        <v>92</v>
      </c>
      <c r="B191" s="2" t="s">
        <v>285</v>
      </c>
    </row>
    <row r="192" spans="1:2">
      <c r="A192" s="2">
        <v>93</v>
      </c>
      <c r="B192" s="2" t="s">
        <v>285</v>
      </c>
    </row>
    <row r="193" spans="1:2">
      <c r="A193" s="2">
        <v>94</v>
      </c>
      <c r="B193" s="2" t="s">
        <v>285</v>
      </c>
    </row>
    <row r="194" spans="1:2">
      <c r="A194" s="2">
        <v>95</v>
      </c>
      <c r="B194" s="2" t="s">
        <v>285</v>
      </c>
    </row>
    <row r="195" spans="1:2">
      <c r="A195" s="2">
        <v>96</v>
      </c>
      <c r="B195" s="2" t="s">
        <v>285</v>
      </c>
    </row>
    <row r="196" spans="1:2">
      <c r="A196" s="2">
        <v>97</v>
      </c>
      <c r="B196" s="2" t="s">
        <v>285</v>
      </c>
    </row>
    <row r="197" spans="1:2">
      <c r="A197" s="2">
        <v>98</v>
      </c>
      <c r="B197" s="2" t="s">
        <v>285</v>
      </c>
    </row>
    <row r="198" spans="1:2">
      <c r="A198" s="2">
        <v>99</v>
      </c>
      <c r="B198" s="2" t="s">
        <v>285</v>
      </c>
    </row>
    <row r="199" spans="1:2">
      <c r="A199" s="2">
        <v>100</v>
      </c>
      <c r="B199" s="2" t="s">
        <v>305</v>
      </c>
    </row>
    <row r="201" spans="1:2" ht="69.75" customHeight="1">
      <c r="A201" s="280" t="s">
        <v>312</v>
      </c>
      <c r="B201" s="280" t="s">
        <v>313</v>
      </c>
    </row>
    <row r="202" spans="1:2">
      <c r="A202" s="281"/>
      <c r="B202" s="281"/>
    </row>
    <row r="203" spans="1:2">
      <c r="A203" s="2" t="s">
        <v>314</v>
      </c>
      <c r="B203" s="2" t="s">
        <v>314</v>
      </c>
    </row>
    <row r="204" spans="1:2">
      <c r="A204" s="2" t="s">
        <v>315</v>
      </c>
      <c r="B204" s="2" t="s">
        <v>316</v>
      </c>
    </row>
    <row r="205" spans="1:2">
      <c r="A205" s="2"/>
      <c r="B205" s="2" t="s">
        <v>315</v>
      </c>
    </row>
    <row r="207" spans="1:2" ht="15" customHeight="1">
      <c r="A207" s="279" t="s">
        <v>317</v>
      </c>
      <c r="B207" s="279"/>
    </row>
    <row r="208" spans="1:2">
      <c r="A208" s="1" t="s">
        <v>314</v>
      </c>
      <c r="B208" s="2">
        <v>2</v>
      </c>
    </row>
    <row r="209" spans="1:3">
      <c r="A209" s="1" t="s">
        <v>316</v>
      </c>
      <c r="B209" s="2">
        <v>1</v>
      </c>
    </row>
    <row r="210" spans="1:3">
      <c r="A210" s="1" t="s">
        <v>315</v>
      </c>
      <c r="B210" s="2">
        <v>0</v>
      </c>
    </row>
    <row r="214" spans="1:3">
      <c r="A214" s="1" t="s">
        <v>318</v>
      </c>
      <c r="B214" s="1" t="s">
        <v>319</v>
      </c>
      <c r="C214" s="1" t="s">
        <v>320</v>
      </c>
    </row>
    <row r="215" spans="1:3">
      <c r="A215" s="2" t="s">
        <v>305</v>
      </c>
      <c r="B215" s="2" t="s">
        <v>314</v>
      </c>
      <c r="C215" s="2">
        <v>2</v>
      </c>
    </row>
    <row r="216" spans="1:3">
      <c r="A216" s="2" t="s">
        <v>305</v>
      </c>
      <c r="B216" s="2" t="s">
        <v>315</v>
      </c>
      <c r="C216" s="2">
        <v>0</v>
      </c>
    </row>
    <row r="217" spans="1:3">
      <c r="A217" s="2" t="s">
        <v>285</v>
      </c>
      <c r="B217" s="2" t="s">
        <v>314</v>
      </c>
      <c r="C217" s="2">
        <v>1</v>
      </c>
    </row>
    <row r="218" spans="1:3">
      <c r="A218" s="2" t="s">
        <v>285</v>
      </c>
      <c r="B218" s="2" t="s">
        <v>315</v>
      </c>
      <c r="C218" s="2">
        <v>0</v>
      </c>
    </row>
    <row r="219" spans="1:3">
      <c r="A219" s="2" t="s">
        <v>306</v>
      </c>
      <c r="B219" s="2" t="s">
        <v>314</v>
      </c>
      <c r="C219" s="2">
        <v>0</v>
      </c>
    </row>
    <row r="220" spans="1:3">
      <c r="A220" s="2" t="s">
        <v>306</v>
      </c>
      <c r="B220" s="2" t="s">
        <v>315</v>
      </c>
      <c r="C220" s="2">
        <v>0</v>
      </c>
    </row>
    <row r="222" spans="1:3">
      <c r="A222" s="1" t="s">
        <v>321</v>
      </c>
      <c r="B222" s="1" t="s">
        <v>322</v>
      </c>
      <c r="C222" s="1" t="s">
        <v>323</v>
      </c>
    </row>
    <row r="223" spans="1:3">
      <c r="A223" s="2" t="s">
        <v>305</v>
      </c>
      <c r="B223" s="2" t="s">
        <v>314</v>
      </c>
      <c r="C223" s="2">
        <v>2</v>
      </c>
    </row>
    <row r="224" spans="1:3">
      <c r="A224" s="2" t="s">
        <v>305</v>
      </c>
      <c r="B224" s="2" t="s">
        <v>316</v>
      </c>
      <c r="C224" s="2">
        <v>1</v>
      </c>
    </row>
    <row r="225" spans="1:5">
      <c r="A225" s="2" t="s">
        <v>305</v>
      </c>
      <c r="B225" s="2" t="s">
        <v>315</v>
      </c>
      <c r="C225" s="2">
        <v>0</v>
      </c>
    </row>
    <row r="226" spans="1:5">
      <c r="A226" s="2" t="s">
        <v>285</v>
      </c>
      <c r="B226" s="2" t="s">
        <v>314</v>
      </c>
      <c r="C226" s="2">
        <v>1</v>
      </c>
    </row>
    <row r="227" spans="1:5">
      <c r="A227" s="2" t="s">
        <v>285</v>
      </c>
      <c r="B227" s="2" t="s">
        <v>316</v>
      </c>
      <c r="C227" s="2">
        <v>0</v>
      </c>
      <c r="E227" s="3"/>
    </row>
    <row r="228" spans="1:5">
      <c r="A228" s="2" t="s">
        <v>285</v>
      </c>
      <c r="B228" s="2" t="s">
        <v>315</v>
      </c>
      <c r="C228" s="2">
        <v>0</v>
      </c>
    </row>
    <row r="229" spans="1:5">
      <c r="A229" s="2" t="s">
        <v>306</v>
      </c>
      <c r="B229" s="2" t="s">
        <v>314</v>
      </c>
      <c r="C229" s="2">
        <v>0</v>
      </c>
    </row>
    <row r="230" spans="1:5">
      <c r="A230" s="2" t="s">
        <v>306</v>
      </c>
      <c r="B230" s="2" t="s">
        <v>316</v>
      </c>
      <c r="C230" s="2">
        <v>0</v>
      </c>
      <c r="E230" s="3"/>
    </row>
    <row r="231" spans="1:5">
      <c r="A231" s="2" t="s">
        <v>306</v>
      </c>
      <c r="B231" s="2" t="s">
        <v>315</v>
      </c>
      <c r="C231" s="2">
        <v>0</v>
      </c>
    </row>
    <row r="233" spans="1:5">
      <c r="A233" s="12" t="s">
        <v>324</v>
      </c>
      <c r="B233" s="1" t="s">
        <v>278</v>
      </c>
      <c r="C233" s="1" t="s">
        <v>279</v>
      </c>
      <c r="E233" s="3"/>
    </row>
    <row r="234" spans="1:5">
      <c r="A234" s="12">
        <v>1</v>
      </c>
      <c r="B234" s="2" t="s">
        <v>288</v>
      </c>
      <c r="C234" s="2" t="s">
        <v>281</v>
      </c>
    </row>
    <row r="235" spans="1:5">
      <c r="A235" s="12">
        <v>2</v>
      </c>
      <c r="B235" s="2" t="s">
        <v>286</v>
      </c>
      <c r="C235" s="2" t="s">
        <v>283</v>
      </c>
    </row>
    <row r="236" spans="1:5">
      <c r="A236" s="12">
        <v>3</v>
      </c>
      <c r="B236" s="2" t="s">
        <v>325</v>
      </c>
      <c r="C236" s="2" t="s">
        <v>285</v>
      </c>
    </row>
    <row r="237" spans="1:5">
      <c r="A237" s="12">
        <v>4</v>
      </c>
      <c r="B237" s="2" t="s">
        <v>282</v>
      </c>
      <c r="C237" s="2" t="s">
        <v>287</v>
      </c>
    </row>
    <row r="238" spans="1:5">
      <c r="A238" s="12">
        <v>5</v>
      </c>
      <c r="B238" s="2" t="s">
        <v>280</v>
      </c>
      <c r="C238" s="2" t="s">
        <v>289</v>
      </c>
    </row>
    <row r="240" spans="1:5">
      <c r="A240" s="1" t="s">
        <v>326</v>
      </c>
    </row>
    <row r="241" spans="1:1">
      <c r="A241" s="2" t="s">
        <v>327</v>
      </c>
    </row>
    <row r="242" spans="1:1">
      <c r="A242" s="2" t="s">
        <v>328</v>
      </c>
    </row>
    <row r="243" spans="1:1">
      <c r="A243" s="2" t="s">
        <v>329</v>
      </c>
    </row>
    <row r="244" spans="1:1">
      <c r="A244" s="2" t="s">
        <v>330</v>
      </c>
    </row>
    <row r="246" spans="1:1">
      <c r="A246" s="1" t="s">
        <v>331</v>
      </c>
    </row>
    <row r="247" spans="1:1">
      <c r="A247" s="2" t="s">
        <v>296</v>
      </c>
    </row>
    <row r="248" spans="1:1">
      <c r="A248" s="2" t="s">
        <v>295</v>
      </c>
    </row>
    <row r="250" spans="1:1" ht="28.5" customHeight="1">
      <c r="A250" s="10" t="s">
        <v>332</v>
      </c>
    </row>
    <row r="251" spans="1:1">
      <c r="A251" s="2" t="s">
        <v>333</v>
      </c>
    </row>
    <row r="252" spans="1:1">
      <c r="A252" s="2" t="s">
        <v>334</v>
      </c>
    </row>
    <row r="253" spans="1:1">
      <c r="A253" s="2" t="s">
        <v>335</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19A543-ABB1-4001-B92D-3423D7430A06}"/>
</file>

<file path=customXml/itemProps2.xml><?xml version="1.0" encoding="utf-8"?>
<ds:datastoreItem xmlns:ds="http://schemas.openxmlformats.org/officeDocument/2006/customXml" ds:itemID="{82E2CBEB-19E4-43BD-8C18-2CFEF51D55BE}"/>
</file>

<file path=customXml/itemProps3.xml><?xml version="1.0" encoding="utf-8"?>
<ds:datastoreItem xmlns:ds="http://schemas.openxmlformats.org/officeDocument/2006/customXml" ds:itemID="{F6A0EA8B-C336-42C3-A70D-3DF3F8FB63F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2024-02-19T21:40:00Z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