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048EEFE2-F819-4FE3-8B3C-705A6DD819AF}"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 l="1"/>
  <c r="AB7" i="1"/>
  <c r="Z9" i="1"/>
  <c r="Z8" i="1"/>
  <c r="Y9" i="1"/>
  <c r="Y8" i="1"/>
  <c r="Q10" i="1"/>
  <c r="AD14" i="1"/>
  <c r="Z14" i="1"/>
  <c r="Y14" i="1"/>
  <c r="T14" i="1"/>
  <c r="R14" i="1"/>
  <c r="AD13" i="1"/>
  <c r="Z13" i="1"/>
  <c r="Y13" i="1"/>
  <c r="T13" i="1"/>
  <c r="R13" i="1"/>
  <c r="AD12" i="1"/>
  <c r="Z12" i="1"/>
  <c r="Y12" i="1"/>
  <c r="S12" i="1"/>
  <c r="T12" i="1" s="1"/>
  <c r="R12" i="1"/>
  <c r="Q12" i="1"/>
  <c r="M12" i="1"/>
  <c r="AD11" i="1"/>
  <c r="AB11" i="1"/>
  <c r="Z11" i="1"/>
  <c r="Y11" i="1"/>
  <c r="T11" i="1"/>
  <c r="R11" i="1"/>
  <c r="AD17" i="1"/>
  <c r="AB17" i="1"/>
  <c r="Z17" i="1"/>
  <c r="Y17" i="1"/>
  <c r="T17" i="1"/>
  <c r="R17" i="1"/>
  <c r="AD16" i="1"/>
  <c r="AB16" i="1"/>
  <c r="Z16" i="1"/>
  <c r="Y16" i="1"/>
  <c r="T16" i="1"/>
  <c r="R16" i="1"/>
  <c r="AD15" i="1"/>
  <c r="Z15" i="1"/>
  <c r="Y15" i="1"/>
  <c r="T15" i="1"/>
  <c r="R15" i="1"/>
  <c r="AE15" i="1" l="1"/>
  <c r="AE14" i="1"/>
  <c r="AE13" i="1"/>
  <c r="U12" i="1"/>
  <c r="AN12" i="1" s="1"/>
  <c r="V13" i="1"/>
  <c r="AE11" i="1"/>
  <c r="AE12" i="1"/>
  <c r="AI12" i="1" s="1"/>
  <c r="AI13" i="1" s="1"/>
  <c r="N14" i="1"/>
  <c r="N12" i="1"/>
  <c r="N13" i="1"/>
  <c r="V17" i="1"/>
  <c r="V15" i="1"/>
  <c r="V11" i="1"/>
  <c r="V16" i="1"/>
  <c r="N11" i="1"/>
  <c r="N15" i="1"/>
  <c r="N16" i="1"/>
  <c r="N17" i="1"/>
  <c r="AI14" i="1" l="1"/>
  <c r="AI15" i="1" s="1"/>
  <c r="AK12" i="1" s="1"/>
  <c r="AO12" i="1" s="1"/>
  <c r="AM12" i="1"/>
  <c r="V12" i="1"/>
  <c r="W12" i="1" s="1"/>
  <c r="AL12" i="1"/>
  <c r="V14" i="1"/>
  <c r="AL13" i="1"/>
  <c r="AL14" i="1"/>
  <c r="AL16" i="1"/>
  <c r="AL17" i="1"/>
  <c r="AL15" i="1" l="1"/>
  <c r="AJ12" i="1"/>
  <c r="AD7" i="1"/>
  <c r="AE7" i="1" s="1"/>
  <c r="AB10" i="1"/>
  <c r="S10" i="1"/>
  <c r="S7" i="1"/>
  <c r="Z10" i="1" l="1"/>
  <c r="Z7" i="1"/>
  <c r="Y10" i="1"/>
  <c r="Y7" i="1"/>
  <c r="T7" i="1"/>
  <c r="T8" i="1"/>
  <c r="T9" i="1"/>
  <c r="Q7" i="1"/>
  <c r="R7" i="1" s="1"/>
  <c r="T10" i="1"/>
  <c r="AD10" i="1"/>
  <c r="AE10" i="1" s="1"/>
  <c r="R9" i="1"/>
  <c r="R10" i="1"/>
  <c r="L10" i="1"/>
  <c r="M10" i="1" s="1"/>
  <c r="R8" i="1"/>
  <c r="L7" i="1"/>
  <c r="M7" i="1" s="1"/>
  <c r="AI7" i="1" s="1"/>
  <c r="AK7" i="1" l="1"/>
  <c r="AI10" i="1"/>
  <c r="AK10" i="1" s="1"/>
  <c r="N10" i="1"/>
  <c r="N7" i="1"/>
  <c r="U7" i="1"/>
  <c r="U10" i="1"/>
  <c r="AI11" i="1" l="1"/>
  <c r="AJ10" i="1"/>
  <c r="AL11" i="1"/>
  <c r="AL10" i="1"/>
  <c r="V10" i="1"/>
  <c r="W10" i="1" s="1"/>
  <c r="AN10" i="1"/>
  <c r="AO10" i="1" s="1"/>
  <c r="AN7" i="1"/>
  <c r="AM7" i="1" s="1"/>
  <c r="V7" i="1"/>
  <c r="W7" i="1" s="1"/>
  <c r="AJ7" i="1" l="1"/>
  <c r="AM10" i="1"/>
  <c r="AO7" i="1" l="1"/>
  <c r="AL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<sst xmlns="http://schemas.openxmlformats.org/spreadsheetml/2006/main" count="679" uniqueCount="289">
  <si>
    <t>}</t>
  </si>
  <si>
    <t>MAPA DE RIESGOS</t>
  </si>
  <si>
    <t>Código: PE01-PR03-F01</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</si>
  <si>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</si>
  <si>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</si>
  <si>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</si>
  <si>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</si>
  <si>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</si>
  <si>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</si>
  <si>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</si>
  <si>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</si>
  <si>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</si>
  <si>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</si>
  <si>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</si>
  <si>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</si>
  <si>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</si>
  <si>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</si>
  <si>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</si>
  <si>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</si>
  <si>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</si>
  <si>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</si>
  <si>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</si>
  <si>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</si>
  <si>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</si>
  <si>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</si>
  <si>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</si>
  <si>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</si>
  <si>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</si>
  <si>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</si>
  <si>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</si>
  <si>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</si>
  <si>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</si>
  <si>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</si>
  <si>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</si>
  <si>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</si>
  <si>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</si>
  <si>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</si>
  <si>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</si>
  <si>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</si>
  <si>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</si>
  <si>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</si>
  <si>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</si>
  <si>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</si>
  <si>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</si>
  <si>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</si>
  <si>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</si>
  <si>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</si>
  <si>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</si>
  <si>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</si>
  <si>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</si>
  <si>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</si>
  <si>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</si>
  <si>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</si>
  <si>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Tecnológica</t>
  </si>
  <si>
    <r>
      <t xml:space="preserve">
</t>
    </r>
    <r>
      <rPr>
        <b/>
        <sz val="11"/>
        <rFont val="Arial"/>
        <family val="2"/>
      </rPr>
      <t>Objetivo estratégico:</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</si>
  <si>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t>
  </si>
  <si>
    <t xml:space="preserve">Afectación reputacional </t>
  </si>
  <si>
    <t>Perdida de confianza sobre la gestion de Tecnologia en el Instituto</t>
  </si>
  <si>
    <t>Fallas técnicas en el proveedor de cloud lo que ocasiona que las partes interesadas (internas como externas) no podrian acceder a la información del Instituto</t>
  </si>
  <si>
    <t>Posibilidad de afectación reputacional debido a la no disponibilidad de los sistemas de información en el Instituto</t>
  </si>
  <si>
    <t>Seguridad de la información: potencial de que las amenazas exploten la vulnerabilidad de un activo de información o grupo de activos de información y, por lo tanto, causen daños a una organización</t>
  </si>
  <si>
    <t>2 veces por año</t>
  </si>
  <si>
    <t>El riesgo afecta la imagen del Instituto internamente, de conocimiento general nivel interno, de junta directiva y proveedores</t>
  </si>
  <si>
    <t>1. El Apoyo a la Subdireccion de Gestion Corporativa -Profesionales de Tecnologia realizara revisión de informes mensuales donde se evidencian las copias de seguridad de los backups de los  sistemas de información al proveedor contratado</t>
  </si>
  <si>
    <t>Preventivo</t>
  </si>
  <si>
    <t>Manual</t>
  </si>
  <si>
    <t>Documentado</t>
  </si>
  <si>
    <t>Continua</t>
  </si>
  <si>
    <t>Con registro</t>
  </si>
  <si>
    <t>Reducir: Despues de realizar un analisis y cosiderar que el nivel de riesgo es alto, se determina tratarlo mediante transferencia o mitigacion del mismo</t>
  </si>
  <si>
    <t>Revisión de informes mensuales donde se evidencian las copias de seguridad de los backups de los  sistemas de información al proveedor contratado</t>
  </si>
  <si>
    <t>Apoyo a la Subdireccion de Gestion Corporativa -Profesionales de Tecnologia</t>
  </si>
  <si>
    <t>En curso</t>
  </si>
  <si>
    <t>Informe del proveedor mensual evidenciando  la generacion de  las copias de seguridad de los backups de los  sistemas de información</t>
  </si>
  <si>
    <t>Se realiza el proceso de Backup a los Servidores donde se encuentran alojados los Sistemas de Información</t>
  </si>
  <si>
    <t>Controlado</t>
  </si>
  <si>
    <t>Se evidencia el soporte de las copias de seguridad de los backups, el riesgo esta controlado</t>
  </si>
  <si>
    <t>Se encuentra como evidencia un reporte de los respaldos tomados desde el 1 de abril al 9 de mayo.
La evidencia presentada no da cuenta del cumplimiento de la acción establecida dado que:
1. Tanto en el control como en la acción se señala la revisión de informes mensuales elaborados por el proveedor, informes que no se encuentran dentro de la evidencia y de cuya revisión tampoco hay un soporte, y
2. No hay soporte de los backups tomados en el primer trimestre del 2023.
Por lo anterior, se recomienda para los siguientes periodos que la revisión de los informes a los que hacen referencia en el control se plasme en un documento para poder hacer seguimiento al mismo.
Adicionalmente, se recomienda diligenciar los campos correspondientes al Estado del Riesgo y Valoración del Indicador de Gestión del riesgo para su correspondiente seguimiento.</t>
  </si>
  <si>
    <t>Se realiza el proceso de Backup a los Servidores donde se encuentran Alojados los Sistemas de Información del Instituto.</t>
  </si>
  <si>
    <t>De acuerdo a las evidencias suministradas se observa el cumplimiento de la actividad</t>
  </si>
  <si>
    <t>Se encuentra como evidencia un archivo de Word que cuenta con capturas de pantalla de la unidad destinada para los Backups con las carpetas y archivos que hacen alusión a los backups tomados en lo corrido de la vigencia hasta septiembre. Ello da cuenta de la toma de backups de forma mensual. Sin embargo, tanto la acción como el indicador señalan la revisión mensual de informes remitidos por el proveedor y la evidencia no da cuenta de esta actividad en específico. Por lo que se recomienda tener en cuenta este aspecto para la reformulación de los riesgos, controles y acciones de la futura vigencia.
Adicionalmente, se recomienda diligenciar los campos correspondientes al Estado del Riesgo y Valoración del Indicador de Gestión del riesgo para su correspondiente seguimiento.</t>
  </si>
  <si>
    <t>Se realiza el proceso de Backup a los Servidores donde se encuentran Alojados los Sistemas de Información del Instituto a través del proveedor de ETB</t>
  </si>
  <si>
    <t>Se encuentra como evidencia un reporte de ETB de los backups que comprende el último trimestre del año, lo que da cuenta de la toma de los mismos de forma mensual. Sin embargo, tanto la acción como el indicador señalan la revisión mensual de informes remitidos por el proveedor y la evidencia no da cuenta de esta actividad en específico. Por lo que se recomienda tener en cuenta este aspecto para la reformulación de los riesgos, controles y acciones de la futura vigencia.</t>
  </si>
  <si>
    <t>2. El Apoyo a la Subdirección de Gestión Corporativa -Profesional de Tecnologia mantendra actualizados los sistemas de información de acuerdo a las ultimas actualizaciones del proveedor</t>
  </si>
  <si>
    <t>Actualización de los sistemas de información de acuerdo a las ultimas actualizaciones del proveedor en un archivo de excel en donde se registran: Nombre del sistema de información, actualizaciones cuando aplique,  versión anterior, versión actual</t>
  </si>
  <si>
    <t>Documento en excel con registro de actualizaciones de sistemas de información</t>
  </si>
  <si>
    <t>Se realiza el proceso de Actualización de los Sistemas de Información. (Bitácora de Control de Cambios)</t>
  </si>
  <si>
    <t>Se evidencia los documentos con registro de actualizaciones del sistema de información, el riesgo se encuentra controlado</t>
  </si>
  <si>
    <t>Como evidencia se encontró una matriz que relaciona los sistemas de información con los que cuenta el IDPYBA, versiones, características, tipo de desarrollo y las fechas de actualización de los sistemas que lo requirieron. Asimismo, se encuentran carpetas en formato .zip que albergan soportes de la actualización de los sistemas de información de Turnos, SISEPP, MIPG y Redes. La evidencia suministrada da cuenta del cumplimiento de la acción y control establecidos para el control del riesgo.
Adicionalmente, se recomienda diligenciar los campos correspondientes al Estado del Riesgo y Valoración del Indicador de Gestión del riesgo para su correspondiente seguimiento.</t>
  </si>
  <si>
    <t>De acuerdo a las evidencias suministradas se observa el cumplimiento de la actividad, el riesgo se encuentra controlado</t>
  </si>
  <si>
    <r>
      <rPr>
        <sz val="11"/>
        <color rgb="FF000000"/>
        <rFont val="Arial"/>
      </rPr>
      <t xml:space="preserve">Se encuentra como evidencia una matriz que relaciona los sistemas de información con los que cuenta el IDPYBA, versiones, características, tipo de desarrollo y </t>
    </r>
    <r>
      <rPr>
        <u/>
        <sz val="11"/>
        <color rgb="FF000000"/>
        <rFont val="Arial"/>
      </rPr>
      <t>actualizaciones</t>
    </r>
    <r>
      <rPr>
        <sz val="11"/>
        <color rgb="FF000000"/>
        <rFont val="Arial"/>
      </rPr>
      <t>, campo que reporta actualización en el sistema de turnos de forma mensual. Asimismo, se encuentran carpetas denominada REDES, SIPYBA y TURNOS. Sin embargo, no es claro si los sistemas de REDES y SIPYBA fueron sometidos a actualización, por lo que se recomienda en el campo de actualización señalar la fecha en la que se efectúe.
Adicionalmente, se recomienda diligenciar los campos correspondientes al Estado del Riesgo y Valoración del Indicador de Gestión del riesgo para su correspondiente seguimiento.</t>
    </r>
  </si>
  <si>
    <t>Se realiza el proceso de Actualización de los Sistemas de Información. (Catalogo Sistemas de Información)</t>
  </si>
  <si>
    <t>Se encuentra como evidencia una matriz que relaciona los sistemas de información con los que cuenta el IDPYBA en cuya última columna se encuentra la fecha y descripción de la actualización realizada a los sistemas: SIPYBA, SISEPP, Gestor de Turnos y Gestor de redes, dando cuenta del cumplimiento de la acción programada.</t>
  </si>
  <si>
    <t>3. 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t>
  </si>
  <si>
    <t>Automatico</t>
  </si>
  <si>
    <t>El Apoyo a la Subdirección de Gestión Corporativa -Profesional de Tecnologia en conjunto con los administradores tecnicos y el proveedor contratado (cuando aplique), implementara sobre la plataforma veam backup la automatización de las copias de respaldo de los sistemas de información presentando pantallazo de los backups realizados mensual</t>
  </si>
  <si>
    <t>Pantallazo de los backups realizados mensual</t>
  </si>
  <si>
    <t>Se llevan a cabo las copias de respaldo de los Sistemas de Información a través del proveedor ETB, con la herramienta veeam backup no se realizó ningun proceso debido a que en la actualidad no se cuenta con Licenciamiento.</t>
  </si>
  <si>
    <t>Se encuentra el soporte del pantallazo de los backups realizados, el riesgo esta controlado</t>
  </si>
  <si>
    <t>Como evidencia el proceso presentó el reporte de los backups realizados desde el 1 de abril al 9 de mayo. La evidencia da cuenta del cumplimiento parcial de la actividad, puesto que, a pesar de no contar con el licenciamiento de la herramienta con la que se proyectaba realizar la actividad y de que lo realizado no se efectuó en la periodicidad programada, se llevó a cabo la actividad para controlar el riesgo.
Adicionalmente, se recomienda diligenciar los campos correspondientes al Estado del Riesgo y Valoración del Indicador de Gestión del riesgo para su correspondiente seguimiento.</t>
  </si>
  <si>
    <t>El proveedor de ETB realiza backup de los servidores e infraestructura tecnológica donde se encuentran alojados los sistemas de Información</t>
  </si>
  <si>
    <t>Se encuentra como evidencia un archivo de Word que cuenta con capturas de pantalla de la unidad destinada para los Backups con las carpetas y archivos que hacen alusión a los backups tomados en lo corrido de la vigencia hasta septiembre. Sin embargo, no es posible observar si se realizaron mediante veam backup, que es la plataforma que se refiere en la acción. Por ello, se recomienda tener este particular presente para la reformulación de los riesgos, controles y acciones de la siguiente vigencia. Adicionalmente, se recomienda diligenciar los campos correspondientes al Estado del Riesgo y Valoración del Indicador de Gestión del riesgo para su correspondiente seguimiento.</t>
  </si>
  <si>
    <t xml:space="preserve">Se encuentra como evidencia un reporte que cuenta con capturas de pantalla de los backups tomados en el último trimestre. Sin embargo, no es posible observar si se realizaron mediante veam backup, que es la plataforma que se refiere en la acción. Por ello, se recomienda tener este particular presente para la reformulación de los riesgos, controles y acciones de la siguiente vigencia. </t>
  </si>
  <si>
    <r>
      <rPr>
        <b/>
        <sz val="11"/>
        <rFont val="Arial"/>
        <family val="2"/>
      </rPr>
      <t xml:space="preserve">Objetivo estratégico: 
</t>
    </r>
    <r>
      <rPr>
        <sz val="11"/>
        <rFont val="Arial"/>
        <family val="2"/>
      </rPr>
      <t xml:space="preserve">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t>
    </r>
  </si>
  <si>
    <t>El proceso inicia con la planeación de recursos y actividades para la gestión de infrastructura tecnología y de comunicaciones  del Instituto durante la implementacion de proyectos componentes de tecnología de la información  y comunicación y finaliza con la aplicación de diferentes acciones  de mejora en base a los resultados de las verificaciones evaluadas y relacionadas con este documento.</t>
  </si>
  <si>
    <t>Incumplimiento en la entrega planeada de los desarrollos de software solicitados por las áreas</t>
  </si>
  <si>
    <t>Posibilidad de afectación reputacional por el no cumplimiento de las especificaciones de requerimientos tecnologicos solicitados por areas del instituto en producción</t>
  </si>
  <si>
    <t xml:space="preserve">Ejecución y administración de procesos : Pérdidas derivadas de errores en la ejecución y administración de procesos. </t>
  </si>
  <si>
    <t>3 a 24 veces por año</t>
  </si>
  <si>
    <t>El riesgo afecta la imagen del Instituto con algunos usuarios de relevancia frente al logro de los objetivos</t>
  </si>
  <si>
    <t>Apoyo a la Subdirección de Gestión Corporativa -Profesional de Tecnologia realizara seguimiento en el formato PA04-PR06-F02 Listado de actividades backlog / Historias de usuarios de los requerimientos tecnologicos solicitados por areas del instituto</t>
  </si>
  <si>
    <t>Realiización seguimiento en el formato PA04-PR06-F02 Listado de actividades backlog / Historias de usuarios de los requerimientos tecnologicos solicitados por areas del instituto</t>
  </si>
  <si>
    <t>Se lleva el registro de las solicitudes de mejoras a los Sistemas de Información, haciendo uso a los documentos aprobados.</t>
  </si>
  <si>
    <t>Se evidencia los listados de los registros de mejoras, el riesgo se encuentra controlado</t>
  </si>
  <si>
    <t>Como evidencia se encuentran los listados de actividades backlog/Historias de usuario en el formato PA04-PR06-F02 para los sistemas de información SIPYBA, Redes Locales y MIPG, dando cuenta del cumplimiento de la acción y el control establecidos.
Adicionalmente, se recomienda diligenciar los campos correspondientes al Estado del Riesgo y Valoración del Indicador de Gestión del riesgo para su correspondiente seguimiento.</t>
  </si>
  <si>
    <t>Se lleva el registro de las solicitudes de mejoras a los Sistemas de Información, haciendo uso a los documentos aprobados para su respectiva actualización.</t>
  </si>
  <si>
    <t>Como evidencia se encuentran los listados de actividades backlog/Historias de usuario en el formato PA04-PR06-F02 para los sistemas de información Redes Locales y Esterilizar salva - turnos, dando cuenta del cumplimiento de la acción y el control establecidos.
Por otro lado, se recomienda diligenciar los campos correspondientes al Estado del Riesgo y Valoración del Indicador de Gestión del riesgo para su correspondiente seguimiento.</t>
  </si>
  <si>
    <t>Se encuentra como evidencia el formato A04-PR06-F01 que corresponde a la Solicitud de Sistemas de Operación y el formato PA04-PR06-F02 que documenta el aplicativo Redes Locales, los cuales dan cuenta del cumplimiento de la acción y control establecidos para la vigencia.</t>
  </si>
  <si>
    <t>Apoyo a la Subdirección de Gestión Corporativa -Profesional de Tecnologia realizara seguimiento en el formato PA04-PR06-F05 Pruebas a requerimientosde los requerimientos tecnologicos solicitados por areas del instituto</t>
  </si>
  <si>
    <t>Realización seguimiento en el formato PA04-PR06-F05Pruebas a requerimientosde los requerimientos tecnologicos solicitados por areas del instituto</t>
  </si>
  <si>
    <t>Se lleva el control de las solicitudes recibidas de los Sistemas de Información, haciendo uso a los documentos aprobados.</t>
  </si>
  <si>
    <t>Se evidencia el soporte de pruebas a requerimientos, riesgo controlado</t>
  </si>
  <si>
    <t>Se presenta como evidencia de la actividad el formato PA04-PR06-F05 Pruebas a requerimientos, con fecha de prueba el 14/03/2023 y en el que se señalan tres (3) pruebas en la sección 'Escenario de pruebas', soporte que da cuenta del seguimiento señalado en la acción y en el control establecidos.
Adicionalmente, se recomienda diligenciar los campos correspondientes al Estado del Riesgo y Valoración del Indicador de Gestión del riesgo para su correspondiente seguimiento.</t>
  </si>
  <si>
    <t>Se presenta como evidencia de la actividad el formato PA04-PR06-F05 Pruebas a requerimientos, con fecha de prueba el 03/08/2023 y en el que se señalan veintitrés (23) pruebas en la sección 'Escenario de pruebas', soporte que da cuenta del seguimiento señalado en la acción y en el control establecidos.
Por otro lado, se recomienda diligenciar los campos correspondientes al Estado del Riesgo y Valoración del Indicador de Gestión del riesgo para su correspondiente seguimiento.</t>
  </si>
  <si>
    <t>Se brindan capacitaciones sobre las mejoras de los Sistemas de Información para el mes de Diciembre.             En relación a las pruebas de los requerimientos el ultimo despliegue fue para el mes de Agosto.</t>
  </si>
  <si>
    <t xml:space="preserve">No se identificó que se haya presentado afectación reputacional por el no cumplimiento de las especificaciones de requerimientos tecnológicos solicitados por áreas del instituto en producción, sin embargo; no se pudo constatar que no existieran requerimientos.
</t>
  </si>
  <si>
    <t>Se evidencia como soporte de la acción pantallazo de la capacitación brindada, así como el listado de asistencia y el formato  PA04-PR06-F05 Pruebas a Requierimiento que data de agosto, tal y como lo señala el proceso, lo que da cuenta de que no hubo requerimientos durante el último cuatrimestre. Sin embargo, la socialización de las mejoras de los sistemas de información mediante la capacitación da cuenta de la ejecución de actividades frente al control y la acción establecidos.</t>
  </si>
  <si>
    <t xml:space="preserve">Gestión Tecnológica
</t>
  </si>
  <si>
    <t xml:space="preserve">Gestionar, incorporar y asegurar los recursos y herramientas de las tecnologías de  información y comunicacion mediante conceptos técnicos, estructuraciones, evaluaciones técnicas y soporte a la infrastructura tecnológica y seguimiento de los proyectos de tecnología, generados en el Instituto para apoyar  el cumplimiento de la misión y los objetivos institucionales.
</t>
  </si>
  <si>
    <t xml:space="preserve">El proceso inicia con la planeación de recursos y actividades para la gestión de infrastructura tecnología y de comunicaciones  del Instituto durante la implementacion de proyectos co componentes de tecnología de la información  y comunicación y finaliza con la aplicación de diferentes acciones  de mejora en base a los resultados de las verificaciones evaluadas y relacionadas con este documento.
</t>
  </si>
  <si>
    <t>1. Interrupción en el acceso a las plataformas tecnológicas, a la información y al servicio prestado por la entidad   electrónico.</t>
  </si>
  <si>
    <t xml:space="preserve">1.Ruptura de la fibra del proveedor que suministra canales de internet
</t>
  </si>
  <si>
    <t>No hay un plan rigurosp de continuidad del negocio y mantenimiento de las plataformas tecnológicas con terceros</t>
  </si>
  <si>
    <t>No disponibilidad de las plataformas tecnológica de canales, servidores de aplicación y correo electrónico.</t>
  </si>
  <si>
    <t>2. Afectación en la imagen institucional</t>
  </si>
  <si>
    <t xml:space="preserve">2. Fallas técnicas en los servidores y aplicaciones
</t>
  </si>
  <si>
    <t xml:space="preserve">3. Fallas en los equipos de comunicaciones
</t>
  </si>
  <si>
    <t>4. Equipos obsoletos o sin contratos de mantenimiento</t>
  </si>
  <si>
    <t>5. Actualizaciones de las plataformas contratadas</t>
  </si>
  <si>
    <t>6. Vencimiento de licencias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</si>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</sst>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7">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2"/>
      <name val="Arial"/>
      <family val="2"/>
    </font>
    <font>
      <sz val="10"/>
      <color rgb="FF000000"/>
      <name val="Arial"/>
      <family val="2"/>
    </font>
    <font>
      <sz val="11"/>
      <color rgb="FF000000"/>
      <name val="Arial"/>
    </font>
    <font>
      <u/>
      <sz val="11"/>
      <color rgb="FF000000"/>
      <name val="Arial"/>
    </font>
    <font>
      <sz val="11"/>
      <color rgb="FF000000"/>
      <name val="Arial"/>
      <charset val="1"/>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top style="thin">
        <color rgb="FF000000"/>
      </top>
      <bottom/>
      <diagonal/>
    </border>
    <border>
      <left/>
      <right style="thin">
        <color rgb="FF000000"/>
      </right>
      <top style="medium">
        <color rgb="FF000000"/>
      </top>
      <bottom/>
      <diagonal/>
    </border>
  </borders>
  <cellStyleXfs count="2">
    <xf numFmtId="0" fontId="0" fillId="0" borderId="0"/>
    <xf numFmtId="9" fontId="7" fillId="0" borderId="0" applyFont="0" applyFill="0" applyBorder="0" applyAlignment="0" applyProtection="0"/>
  </cellStyleXfs>
  <cellXfs count="26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5" fillId="0" borderId="11" xfId="0"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0" borderId="12" xfId="0"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xf>
    <xf numFmtId="0" fontId="5" fillId="0" borderId="11" xfId="0" applyFont="1" applyBorder="1" applyAlignment="1" applyProtection="1">
      <alignment vertical="center" wrapText="1"/>
      <protection locked="0"/>
    </xf>
    <xf numFmtId="164" fontId="5" fillId="0" borderId="11" xfId="0" applyNumberFormat="1" applyFont="1" applyBorder="1" applyAlignment="1" applyProtection="1">
      <alignment vertical="center" wrapText="1"/>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0" fontId="5" fillId="0" borderId="14" xfId="0" applyFont="1" applyBorder="1" applyAlignment="1" applyProtection="1">
      <alignment vertical="center" wrapText="1"/>
      <protection locked="0"/>
    </xf>
    <xf numFmtId="164" fontId="5" fillId="0" borderId="14" xfId="0" applyNumberFormat="1" applyFont="1" applyBorder="1" applyAlignment="1" applyProtection="1">
      <alignment vertical="center" wrapText="1"/>
      <protection locked="0"/>
    </xf>
    <xf numFmtId="0" fontId="3" fillId="5" borderId="12" xfId="0" applyFont="1" applyFill="1" applyBorder="1" applyAlignment="1" applyProtection="1">
      <alignment horizontal="center" vertical="center" wrapText="1"/>
      <protection locked="0"/>
    </xf>
    <xf numFmtId="9" fontId="3" fillId="10" borderId="12" xfId="1" applyFont="1" applyFill="1" applyBorder="1" applyAlignment="1" applyProtection="1">
      <alignment horizontal="center" vertical="center" wrapText="1"/>
      <protection locked="0"/>
    </xf>
    <xf numFmtId="0" fontId="19" fillId="5"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textRotation="90"/>
      <protection locked="0"/>
    </xf>
    <xf numFmtId="9" fontId="3" fillId="7" borderId="12" xfId="1" applyFont="1" applyFill="1" applyBorder="1" applyAlignment="1" applyProtection="1">
      <alignment horizontal="center" vertical="center" textRotation="90"/>
      <protection locked="0"/>
    </xf>
    <xf numFmtId="0" fontId="3" fillId="8" borderId="12" xfId="0" applyFont="1" applyFill="1" applyBorder="1" applyAlignment="1" applyProtection="1">
      <alignment horizontal="center" vertical="center" wrapText="1"/>
      <protection locked="0"/>
    </xf>
    <xf numFmtId="164" fontId="3" fillId="8" borderId="12" xfId="0" applyNumberFormat="1" applyFont="1" applyFill="1" applyBorder="1" applyAlignment="1" applyProtection="1">
      <alignment horizontal="center" vertical="center" wrapText="1"/>
      <protection locked="0"/>
    </xf>
    <xf numFmtId="0" fontId="3" fillId="9" borderId="12" xfId="0" applyFont="1" applyFill="1" applyBorder="1" applyAlignment="1" applyProtection="1">
      <alignment horizontal="center" vertical="center" wrapText="1"/>
      <protection locked="0"/>
    </xf>
    <xf numFmtId="9" fontId="3" fillId="9" borderId="12" xfId="1" applyFont="1" applyFill="1" applyBorder="1" applyAlignment="1" applyProtection="1">
      <alignment horizontal="center" vertical="center" wrapText="1"/>
      <protection locked="0"/>
    </xf>
    <xf numFmtId="164" fontId="5" fillId="0" borderId="11" xfId="0" applyNumberFormat="1" applyFont="1" applyBorder="1" applyAlignment="1" applyProtection="1">
      <alignment horizontal="center" vertical="center" wrapText="1"/>
      <protection locked="0"/>
    </xf>
    <xf numFmtId="164" fontId="5" fillId="0" borderId="12" xfId="0" applyNumberFormat="1" applyFont="1" applyBorder="1" applyAlignment="1" applyProtection="1">
      <alignment horizontal="center" vertical="center" wrapText="1"/>
      <protection locked="0"/>
    </xf>
    <xf numFmtId="9" fontId="5" fillId="0" borderId="21" xfId="1" applyFont="1" applyFill="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164" fontId="5" fillId="0" borderId="12" xfId="0" applyNumberFormat="1" applyFont="1" applyBorder="1" applyAlignment="1" applyProtection="1">
      <alignment vertical="center" wrapText="1"/>
      <protection locked="0"/>
    </xf>
    <xf numFmtId="164" fontId="5" fillId="0" borderId="14"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wrapText="1"/>
    </xf>
    <xf numFmtId="9" fontId="3" fillId="0" borderId="14" xfId="1" applyFont="1" applyFill="1" applyBorder="1" applyAlignment="1" applyProtection="1">
      <alignment horizontal="center" vertical="center" wrapText="1"/>
    </xf>
    <xf numFmtId="9" fontId="3" fillId="0" borderId="14" xfId="1" applyFont="1" applyFill="1" applyBorder="1" applyAlignment="1" applyProtection="1">
      <alignment horizontal="center" vertical="center" wrapText="1"/>
      <protection locked="0"/>
    </xf>
    <xf numFmtId="0" fontId="5" fillId="0" borderId="14" xfId="0" applyFont="1" applyBorder="1" applyAlignment="1">
      <alignment vertical="center" wrapText="1"/>
    </xf>
    <xf numFmtId="0" fontId="5" fillId="11" borderId="14" xfId="0" applyFont="1" applyFill="1" applyBorder="1" applyAlignment="1" applyProtection="1">
      <alignment horizontal="center" vertical="center" wrapText="1"/>
      <protection locked="0"/>
    </xf>
    <xf numFmtId="0" fontId="5" fillId="11" borderId="14"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protection locked="0"/>
    </xf>
    <xf numFmtId="9" fontId="3" fillId="11" borderId="14" xfId="1" applyFont="1" applyFill="1" applyBorder="1" applyAlignment="1" applyProtection="1">
      <alignment horizontal="center" vertical="center" wrapText="1"/>
    </xf>
    <xf numFmtId="164" fontId="5" fillId="11" borderId="14" xfId="0" applyNumberFormat="1" applyFont="1" applyFill="1" applyBorder="1" applyAlignment="1" applyProtection="1">
      <alignment vertical="center" wrapText="1"/>
      <protection locked="0"/>
    </xf>
    <xf numFmtId="164" fontId="5" fillId="11" borderId="14" xfId="0" applyNumberFormat="1" applyFont="1" applyFill="1" applyBorder="1" applyAlignment="1" applyProtection="1">
      <alignment horizontal="center" vertical="center" wrapText="1"/>
      <protection locked="0"/>
    </xf>
    <xf numFmtId="9" fontId="5" fillId="11" borderId="21" xfId="1" applyFont="1" applyFill="1" applyBorder="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1" xfId="0" applyFont="1" applyFill="1" applyBorder="1" applyAlignment="1">
      <alignment horizontal="center" vertical="center" wrapText="1"/>
    </xf>
    <xf numFmtId="9" fontId="3" fillId="11" borderId="11" xfId="1" applyFont="1" applyFill="1" applyBorder="1" applyAlignment="1" applyProtection="1">
      <alignment horizontal="center" vertical="center" wrapText="1"/>
      <protection locked="0"/>
    </xf>
    <xf numFmtId="9" fontId="3" fillId="11" borderId="11" xfId="1" applyFont="1" applyFill="1" applyBorder="1" applyAlignment="1" applyProtection="1">
      <alignment horizontal="center" vertical="center" wrapText="1"/>
    </xf>
    <xf numFmtId="164" fontId="5" fillId="11" borderId="11" xfId="0" applyNumberFormat="1" applyFont="1" applyFill="1" applyBorder="1" applyAlignment="1" applyProtection="1">
      <alignment horizontal="center" vertical="center" wrapText="1"/>
      <protection locked="0"/>
    </xf>
    <xf numFmtId="9" fontId="5" fillId="11" borderId="22" xfId="1" applyFont="1" applyFill="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11" borderId="14" xfId="0" applyFont="1" applyFill="1" applyBorder="1" applyAlignment="1" applyProtection="1">
      <alignment vertical="top" wrapText="1"/>
      <protection locked="0"/>
    </xf>
    <xf numFmtId="16" fontId="5" fillId="11" borderId="14" xfId="0" applyNumberFormat="1" applyFont="1" applyFill="1" applyBorder="1" applyAlignment="1" applyProtection="1">
      <alignment vertical="center" wrapText="1"/>
      <protection locked="0"/>
    </xf>
    <xf numFmtId="0" fontId="5" fillId="11" borderId="14" xfId="0" applyFont="1" applyFill="1" applyBorder="1" applyAlignment="1" applyProtection="1">
      <alignment vertical="center" wrapText="1"/>
      <protection locked="0"/>
    </xf>
    <xf numFmtId="9" fontId="5" fillId="11" borderId="14" xfId="1" applyFont="1" applyFill="1" applyBorder="1" applyAlignment="1" applyProtection="1">
      <alignment vertical="center" wrapText="1"/>
      <protection locked="0"/>
    </xf>
    <xf numFmtId="0" fontId="16" fillId="11" borderId="27" xfId="0" applyFont="1" applyFill="1" applyBorder="1" applyAlignment="1">
      <alignment horizontal="center" vertical="center" wrapText="1"/>
    </xf>
    <xf numFmtId="9" fontId="5" fillId="11" borderId="29" xfId="0" applyNumberFormat="1" applyFont="1" applyFill="1" applyBorder="1" applyAlignment="1">
      <alignment wrapText="1"/>
    </xf>
    <xf numFmtId="164" fontId="5" fillId="11" borderId="11" xfId="0" applyNumberFormat="1" applyFont="1" applyFill="1" applyBorder="1" applyAlignment="1" applyProtection="1">
      <alignment vertical="center" wrapText="1"/>
      <protection locked="0"/>
    </xf>
    <xf numFmtId="0" fontId="5" fillId="11" borderId="11" xfId="0" applyFont="1" applyFill="1" applyBorder="1" applyAlignment="1" applyProtection="1">
      <alignment vertical="center" wrapText="1"/>
      <protection locked="0"/>
    </xf>
    <xf numFmtId="0" fontId="5" fillId="11" borderId="11" xfId="0" applyFont="1" applyFill="1" applyBorder="1" applyAlignment="1" applyProtection="1">
      <alignment vertical="top" wrapText="1"/>
      <protection locked="0"/>
    </xf>
    <xf numFmtId="9" fontId="5" fillId="11" borderId="11" xfId="1" applyFont="1" applyFill="1" applyBorder="1" applyAlignment="1" applyProtection="1">
      <alignment vertical="center" wrapText="1"/>
      <protection locked="0"/>
    </xf>
    <xf numFmtId="0" fontId="5" fillId="11" borderId="29" xfId="0" applyFont="1" applyFill="1" applyBorder="1" applyAlignment="1">
      <alignment wrapText="1"/>
    </xf>
    <xf numFmtId="0" fontId="5" fillId="11" borderId="19" xfId="0" applyFont="1" applyFill="1" applyBorder="1" applyAlignment="1" applyProtection="1">
      <alignment horizontal="center" vertical="center" wrapText="1"/>
      <protection locked="0"/>
    </xf>
    <xf numFmtId="0" fontId="5" fillId="11" borderId="19" xfId="0" applyFont="1" applyFill="1" applyBorder="1" applyAlignment="1">
      <alignment horizontal="center" vertical="center" wrapText="1"/>
    </xf>
    <xf numFmtId="9" fontId="3" fillId="11" borderId="19" xfId="1"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protection locked="0"/>
    </xf>
    <xf numFmtId="9" fontId="5" fillId="11" borderId="23" xfId="1" applyFont="1" applyFill="1" applyBorder="1" applyAlignment="1" applyProtection="1">
      <alignment horizontal="center" vertical="center" wrapText="1"/>
      <protection locked="0"/>
    </xf>
    <xf numFmtId="0" fontId="21" fillId="0" borderId="1" xfId="0" applyFont="1" applyBorder="1" applyAlignment="1">
      <alignment vertical="top" wrapText="1"/>
    </xf>
    <xf numFmtId="0" fontId="22" fillId="0" borderId="14" xfId="0" applyFont="1" applyBorder="1" applyAlignment="1">
      <alignment horizontal="left" vertical="top" wrapText="1"/>
    </xf>
    <xf numFmtId="0" fontId="22" fillId="0" borderId="14" xfId="0" applyFont="1" applyBorder="1" applyAlignment="1">
      <alignment horizontal="center" vertical="center" wrapText="1"/>
    </xf>
    <xf numFmtId="0" fontId="22" fillId="0" borderId="11" xfId="0" applyFont="1" applyBorder="1" applyAlignment="1">
      <alignment horizontal="left" vertical="top" wrapText="1"/>
    </xf>
    <xf numFmtId="0" fontId="22" fillId="0" borderId="11" xfId="0" applyFont="1" applyBorder="1" applyAlignment="1">
      <alignment horizontal="center" vertical="center" wrapText="1"/>
    </xf>
    <xf numFmtId="0" fontId="22" fillId="0" borderId="12" xfId="0" applyFont="1" applyBorder="1" applyAlignment="1">
      <alignment horizontal="left" vertical="top" wrapText="1"/>
    </xf>
    <xf numFmtId="0" fontId="22" fillId="11" borderId="14" xfId="0" applyFont="1" applyFill="1" applyBorder="1" applyAlignment="1">
      <alignment horizontal="left" vertical="top" wrapText="1"/>
    </xf>
    <xf numFmtId="0" fontId="22" fillId="11" borderId="14" xfId="0" applyFont="1" applyFill="1" applyBorder="1" applyAlignment="1">
      <alignment vertical="top" wrapText="1"/>
    </xf>
    <xf numFmtId="0" fontId="22" fillId="11" borderId="11" xfId="0" applyFont="1" applyFill="1" applyBorder="1" applyAlignment="1">
      <alignment horizontal="left" vertical="top" wrapText="1"/>
    </xf>
    <xf numFmtId="0" fontId="22" fillId="11" borderId="19" xfId="0" applyFont="1" applyFill="1" applyBorder="1" applyAlignment="1">
      <alignment horizontal="left" vertical="top" wrapText="1"/>
    </xf>
    <xf numFmtId="0" fontId="22" fillId="0" borderId="14" xfId="0" applyFont="1" applyBorder="1" applyAlignment="1">
      <alignment horizontal="left" vertical="center" wrapText="1"/>
    </xf>
    <xf numFmtId="0" fontId="5" fillId="0" borderId="33" xfId="0" applyFont="1" applyBorder="1" applyAlignment="1">
      <alignment horizontal="center" vertical="center" wrapText="1"/>
    </xf>
    <xf numFmtId="0" fontId="22" fillId="0" borderId="24" xfId="0" applyFont="1" applyBorder="1" applyAlignment="1">
      <alignment horizontal="left" vertical="top" wrapText="1"/>
    </xf>
    <xf numFmtId="0" fontId="22" fillId="0" borderId="1" xfId="0" applyFont="1" applyBorder="1" applyAlignment="1">
      <alignment horizontal="left" vertical="top" wrapText="1"/>
    </xf>
    <xf numFmtId="0" fontId="22" fillId="0" borderId="11" xfId="0" applyFont="1" applyBorder="1" applyAlignment="1">
      <alignment horizontal="left" vertical="center" wrapText="1"/>
    </xf>
    <xf numFmtId="0" fontId="5" fillId="12" borderId="14" xfId="0" applyFont="1" applyFill="1" applyBorder="1" applyAlignment="1" applyProtection="1">
      <alignment horizontal="center" vertical="center" wrapText="1"/>
      <protection locked="0"/>
    </xf>
    <xf numFmtId="9" fontId="5" fillId="0" borderId="29" xfId="0" applyNumberFormat="1" applyFont="1" applyBorder="1" applyAlignment="1">
      <alignment horizontal="center" vertical="center" wrapText="1"/>
    </xf>
    <xf numFmtId="9" fontId="5" fillId="0" borderId="28" xfId="0" applyNumberFormat="1" applyFont="1" applyBorder="1" applyAlignment="1">
      <alignment horizontal="center" vertical="center" wrapText="1"/>
    </xf>
    <xf numFmtId="0" fontId="6" fillId="0" borderId="27" xfId="0" applyFont="1" applyBorder="1" applyAlignment="1">
      <alignment horizontal="center" vertical="center" wrapText="1"/>
    </xf>
    <xf numFmtId="0" fontId="24" fillId="0" borderId="27" xfId="0" applyFont="1" applyBorder="1" applyAlignment="1">
      <alignment horizontal="center" vertical="center" wrapText="1"/>
    </xf>
    <xf numFmtId="0" fontId="26" fillId="0" borderId="0" xfId="0" applyFont="1" applyAlignment="1">
      <alignment horizontal="center" vertical="center" wrapText="1"/>
    </xf>
    <xf numFmtId="9" fontId="5" fillId="0" borderId="14" xfId="0" applyNumberFormat="1" applyFont="1" applyBorder="1" applyAlignment="1" applyProtection="1">
      <alignment horizontal="center" vertical="center" wrapText="1"/>
      <protection locked="0"/>
    </xf>
    <xf numFmtId="9" fontId="5" fillId="0" borderId="11" xfId="0" applyNumberFormat="1"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9" fontId="5" fillId="0" borderId="11" xfId="0" applyNumberFormat="1" applyFont="1" applyBorder="1" applyAlignment="1">
      <alignment horizontal="center" vertical="center" wrapText="1"/>
    </xf>
    <xf numFmtId="0" fontId="5" fillId="0" borderId="36"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9" fontId="5" fillId="0" borderId="37" xfId="0" applyNumberFormat="1" applyFont="1" applyBorder="1" applyAlignment="1">
      <alignment horizontal="center" vertical="center" wrapText="1"/>
    </xf>
    <xf numFmtId="0" fontId="5" fillId="11" borderId="27" xfId="0" applyFont="1" applyFill="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9" fontId="3" fillId="0" borderId="24" xfId="1" applyFont="1" applyFill="1" applyBorder="1" applyAlignment="1" applyProtection="1">
      <alignment horizontal="center" vertical="center" wrapText="1"/>
    </xf>
    <xf numFmtId="9" fontId="3" fillId="0" borderId="26" xfId="1" applyFont="1" applyFill="1" applyBorder="1" applyAlignment="1" applyProtection="1">
      <alignment horizontal="center" vertical="center" wrapText="1"/>
    </xf>
    <xf numFmtId="0" fontId="5" fillId="0" borderId="30"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5" fillId="11" borderId="13"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5" fillId="11" borderId="14" xfId="0" applyFont="1" applyFill="1" applyBorder="1" applyAlignment="1" applyProtection="1">
      <alignment horizontal="center" vertical="center" wrapText="1"/>
      <protection locked="0"/>
    </xf>
    <xf numFmtId="0" fontId="5" fillId="11" borderId="11" xfId="0" applyFont="1" applyFill="1" applyBorder="1" applyAlignment="1" applyProtection="1">
      <alignment horizontal="center" vertical="center" wrapText="1"/>
      <protection locked="0"/>
    </xf>
    <xf numFmtId="0" fontId="5" fillId="11" borderId="19" xfId="0" applyFont="1" applyFill="1" applyBorder="1" applyAlignment="1" applyProtection="1">
      <alignment horizontal="center" vertical="center" wrapText="1"/>
      <protection locked="0"/>
    </xf>
    <xf numFmtId="0" fontId="6" fillId="11" borderId="14" xfId="0" applyFont="1" applyFill="1" applyBorder="1" applyAlignment="1" applyProtection="1">
      <alignment horizontal="center" vertical="center" wrapText="1"/>
      <protection locked="0"/>
    </xf>
    <xf numFmtId="0" fontId="6" fillId="11" borderId="11" xfId="0" applyFont="1" applyFill="1" applyBorder="1" applyAlignment="1" applyProtection="1">
      <alignment horizontal="center" vertical="center" wrapText="1"/>
      <protection locked="0"/>
    </xf>
    <xf numFmtId="0" fontId="6" fillId="11" borderId="19"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top" wrapText="1"/>
      <protection locked="0"/>
    </xf>
    <xf numFmtId="0" fontId="5" fillId="0" borderId="9"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5" fillId="0" borderId="10" xfId="0" applyFont="1" applyBorder="1" applyAlignment="1" applyProtection="1">
      <alignment horizontal="center" vertical="top"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9" fillId="11" borderId="14" xfId="0" applyFont="1" applyFill="1" applyBorder="1" applyAlignment="1" applyProtection="1">
      <alignment horizontal="center" vertical="center" wrapText="1"/>
      <protection locked="0"/>
    </xf>
    <xf numFmtId="0" fontId="9" fillId="11" borderId="11" xfId="0" applyFont="1" applyFill="1" applyBorder="1" applyAlignment="1" applyProtection="1">
      <alignment horizontal="center" vertical="center" wrapText="1"/>
      <protection locked="0"/>
    </xf>
    <xf numFmtId="0" fontId="9" fillId="11" borderId="19" xfId="0"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wrapText="1"/>
      <protection locked="0"/>
    </xf>
    <xf numFmtId="0" fontId="3" fillId="7" borderId="12" xfId="0" applyFont="1" applyFill="1" applyBorder="1" applyAlignment="1" applyProtection="1">
      <alignment horizontal="center" vertical="center" wrapText="1"/>
      <protection locked="0"/>
    </xf>
    <xf numFmtId="0" fontId="5" fillId="11" borderId="12" xfId="0" applyFont="1" applyFill="1" applyBorder="1" applyAlignment="1" applyProtection="1">
      <alignment horizontal="center" vertical="center" wrapText="1"/>
      <protection locked="0"/>
    </xf>
    <xf numFmtId="0" fontId="5" fillId="11" borderId="25" xfId="0" applyFont="1" applyFill="1" applyBorder="1" applyAlignment="1" applyProtection="1">
      <alignment horizontal="center" vertical="center" wrapText="1"/>
      <protection locked="0"/>
    </xf>
    <xf numFmtId="0" fontId="5" fillId="11" borderId="26" xfId="0" applyFont="1" applyFill="1" applyBorder="1" applyAlignment="1" applyProtection="1">
      <alignment horizontal="center" vertical="center" wrapText="1"/>
      <protection locked="0"/>
    </xf>
    <xf numFmtId="164" fontId="5" fillId="11" borderId="11" xfId="0" applyNumberFormat="1" applyFont="1" applyFill="1" applyBorder="1" applyAlignment="1" applyProtection="1">
      <alignment horizontal="center" vertical="center" wrapText="1"/>
      <protection locked="0"/>
    </xf>
    <xf numFmtId="164" fontId="5" fillId="11" borderId="19"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14" xfId="0" applyNumberFormat="1"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5" fillId="0" borderId="25" xfId="0" applyFont="1" applyBorder="1" applyAlignment="1">
      <alignment horizontal="center" vertical="center" wrapText="1"/>
    </xf>
    <xf numFmtId="0" fontId="5" fillId="0" borderId="27" xfId="0" applyFont="1" applyBorder="1" applyAlignment="1">
      <alignment horizontal="center" vertical="center" wrapText="1"/>
    </xf>
    <xf numFmtId="9" fontId="5" fillId="0" borderId="24" xfId="1" applyFont="1" applyFill="1" applyBorder="1" applyAlignment="1" applyProtection="1">
      <alignment horizontal="center" vertical="center" wrapText="1"/>
    </xf>
    <xf numFmtId="9" fontId="5" fillId="0" borderId="25" xfId="1" applyFont="1" applyFill="1" applyBorder="1" applyAlignment="1" applyProtection="1">
      <alignment horizontal="center" vertical="center" wrapText="1"/>
    </xf>
    <xf numFmtId="9" fontId="5" fillId="0" borderId="27" xfId="1" applyFont="1" applyFill="1" applyBorder="1" applyAlignment="1" applyProtection="1">
      <alignment horizontal="center" vertical="center" wrapText="1"/>
    </xf>
    <xf numFmtId="9" fontId="3" fillId="0" borderId="25" xfId="1" applyFont="1" applyFill="1" applyBorder="1" applyAlignment="1" applyProtection="1">
      <alignment horizontal="center" vertical="center" wrapText="1"/>
    </xf>
    <xf numFmtId="9" fontId="3" fillId="0" borderId="27" xfId="1" applyFont="1" applyFill="1" applyBorder="1" applyAlignment="1" applyProtection="1">
      <alignment horizontal="center"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7" xfId="0" applyFont="1" applyBorder="1" applyAlignment="1">
      <alignment horizontal="center" vertical="center" wrapText="1"/>
    </xf>
    <xf numFmtId="0" fontId="5" fillId="0" borderId="27"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9" fontId="3" fillId="0" borderId="14" xfId="1" applyFont="1" applyFill="1" applyBorder="1" applyAlignment="1" applyProtection="1">
      <alignment horizontal="center" vertical="center" wrapText="1"/>
      <protection locked="0"/>
    </xf>
    <xf numFmtId="9" fontId="3" fillId="0" borderId="11" xfId="1" applyFont="1" applyFill="1" applyBorder="1" applyAlignment="1" applyProtection="1">
      <alignment horizontal="center" vertical="center" wrapText="1"/>
      <protection locked="0"/>
    </xf>
    <xf numFmtId="9" fontId="3" fillId="7" borderId="11" xfId="1" applyFont="1" applyFill="1" applyBorder="1" applyAlignment="1" applyProtection="1">
      <alignment horizontal="center" vertical="center" wrapText="1"/>
      <protection locked="0"/>
    </xf>
    <xf numFmtId="9" fontId="3" fillId="7" borderId="12" xfId="1"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19" fillId="7" borderId="11" xfId="0" applyFont="1" applyFill="1" applyBorder="1" applyAlignment="1" applyProtection="1">
      <alignment horizontal="center" vertical="center" wrapText="1"/>
      <protection locked="0"/>
    </xf>
    <xf numFmtId="0" fontId="19" fillId="7" borderId="12"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20" fillId="11" borderId="14"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19" xfId="0" applyFont="1" applyFill="1" applyBorder="1" applyAlignment="1">
      <alignment horizontal="center" vertical="center" wrapText="1"/>
    </xf>
    <xf numFmtId="9" fontId="3" fillId="11" borderId="14" xfId="1" applyFont="1" applyFill="1" applyBorder="1" applyAlignment="1" applyProtection="1">
      <alignment horizontal="center" vertical="center" wrapText="1"/>
    </xf>
    <xf numFmtId="9" fontId="3" fillId="11" borderId="11" xfId="1" applyFont="1" applyFill="1" applyBorder="1" applyAlignment="1" applyProtection="1">
      <alignment horizontal="center" vertical="center" wrapText="1"/>
    </xf>
    <xf numFmtId="9" fontId="3" fillId="11" borderId="19" xfId="1" applyFont="1" applyFill="1" applyBorder="1" applyAlignment="1" applyProtection="1">
      <alignment horizontal="center" vertical="center" wrapText="1"/>
    </xf>
    <xf numFmtId="0" fontId="5" fillId="11" borderId="14" xfId="0" applyFont="1" applyFill="1" applyBorder="1" applyAlignment="1">
      <alignment horizontal="center" vertical="center" wrapText="1"/>
    </xf>
    <xf numFmtId="0" fontId="5" fillId="11" borderId="11" xfId="0" applyFont="1" applyFill="1" applyBorder="1" applyAlignment="1">
      <alignment horizontal="center" vertical="center" wrapText="1"/>
    </xf>
    <xf numFmtId="0" fontId="5" fillId="11" borderId="19" xfId="0" applyFont="1" applyFill="1" applyBorder="1" applyAlignment="1">
      <alignment horizontal="center" vertical="center" wrapText="1"/>
    </xf>
    <xf numFmtId="9" fontId="5" fillId="11" borderId="14" xfId="1" applyFont="1" applyFill="1" applyBorder="1" applyAlignment="1" applyProtection="1">
      <alignment horizontal="center" vertical="center" wrapText="1"/>
    </xf>
    <xf numFmtId="9" fontId="5" fillId="11" borderId="11" xfId="1" applyFont="1" applyFill="1" applyBorder="1" applyAlignment="1" applyProtection="1">
      <alignment horizontal="center" vertical="center" wrapText="1"/>
    </xf>
    <xf numFmtId="9" fontId="5" fillId="11" borderId="19" xfId="1" applyFont="1" applyFill="1" applyBorder="1" applyAlignment="1" applyProtection="1">
      <alignment horizontal="center" vertical="center" wrapText="1"/>
    </xf>
    <xf numFmtId="0" fontId="22" fillId="0" borderId="2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9" fontId="16" fillId="0" borderId="14" xfId="0" applyNumberFormat="1" applyFont="1" applyBorder="1" applyAlignment="1" applyProtection="1">
      <alignment horizontal="center" vertical="center" wrapText="1"/>
      <protection locked="0"/>
    </xf>
    <xf numFmtId="9" fontId="16" fillId="0" borderId="11" xfId="0" applyNumberFormat="1" applyFont="1" applyBorder="1" applyAlignment="1" applyProtection="1">
      <alignment horizontal="center" vertical="center" wrapText="1"/>
      <protection locked="0"/>
    </xf>
    <xf numFmtId="0" fontId="20" fillId="0" borderId="26"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5" xfId="0" applyFont="1" applyBorder="1" applyAlignment="1">
      <alignment horizontal="center" vertical="center" wrapText="1"/>
    </xf>
    <xf numFmtId="9" fontId="5" fillId="0" borderId="26" xfId="1" applyFont="1" applyFill="1" applyBorder="1" applyAlignment="1" applyProtection="1">
      <alignment horizontal="center" vertical="center" wrapText="1"/>
    </xf>
    <xf numFmtId="0" fontId="23" fillId="0" borderId="24"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5" fillId="11" borderId="25" xfId="0" applyFont="1" applyFill="1" applyBorder="1" applyAlignment="1">
      <alignment horizontal="center" vertical="center" wrapText="1"/>
    </xf>
    <xf numFmtId="0" fontId="5" fillId="11" borderId="26" xfId="0" applyFont="1" applyFill="1" applyBorder="1" applyAlignment="1">
      <alignment horizontal="center" vertical="center" wrapText="1"/>
    </xf>
    <xf numFmtId="9" fontId="5" fillId="11" borderId="25" xfId="0" applyNumberFormat="1" applyFont="1" applyFill="1" applyBorder="1" applyAlignment="1">
      <alignment wrapText="1"/>
    </xf>
    <xf numFmtId="0" fontId="5" fillId="11" borderId="25" xfId="0" applyFont="1" applyFill="1" applyBorder="1" applyAlignment="1">
      <alignment wrapText="1"/>
    </xf>
    <xf numFmtId="0" fontId="5" fillId="11" borderId="26" xfId="0" applyFont="1" applyFill="1" applyBorder="1" applyAlignment="1">
      <alignment wrapText="1"/>
    </xf>
    <xf numFmtId="9" fontId="5" fillId="11" borderId="12" xfId="1" applyFont="1" applyFill="1" applyBorder="1" applyAlignment="1" applyProtection="1">
      <alignment horizontal="center" vertical="center" wrapText="1"/>
      <protection locked="0"/>
    </xf>
    <xf numFmtId="9" fontId="5" fillId="11" borderId="25" xfId="1" applyFont="1" applyFill="1" applyBorder="1" applyAlignment="1" applyProtection="1">
      <alignment horizontal="center" vertical="center" wrapText="1"/>
      <protection locked="0"/>
    </xf>
    <xf numFmtId="9" fontId="5" fillId="11" borderId="26" xfId="1" applyFont="1" applyFill="1" applyBorder="1" applyAlignment="1" applyProtection="1">
      <alignment horizontal="center" vertical="center" wrapText="1"/>
      <protection locked="0"/>
    </xf>
    <xf numFmtId="0" fontId="3" fillId="11" borderId="14"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5" fillId="11" borderId="11"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protection locked="0"/>
    </xf>
    <xf numFmtId="0" fontId="5" fillId="11" borderId="11" xfId="0" applyFont="1" applyFill="1" applyBorder="1" applyAlignment="1" applyProtection="1">
      <alignment horizontal="left" vertical="top" wrapText="1"/>
      <protection locked="0"/>
    </xf>
    <xf numFmtId="0" fontId="5" fillId="11" borderId="19" xfId="0" applyFont="1" applyFill="1" applyBorder="1" applyAlignment="1" applyProtection="1">
      <alignment horizontal="left" vertical="top"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2">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281668</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D5" zoomScale="70" zoomScaleNormal="70" workbookViewId="0">
      <selection activeCell="BN11" sqref="BN11"/>
    </sheetView>
  </sheetViews>
  <sheetFormatPr defaultColWidth="0" defaultRowHeight="18" zeroHeight="1"/>
  <cols>
    <col min="1" max="2" width="10.7109375" style="13" customWidth="1"/>
    <col min="3" max="5" width="30.7109375" style="13" customWidth="1"/>
    <col min="6" max="6" width="29.140625" style="13" customWidth="1"/>
    <col min="7" max="7" width="33.7109375" style="13" customWidth="1"/>
    <col min="8" max="8" width="34"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6"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6" customWidth="1"/>
    <col min="22" max="22" width="8.42578125" style="46" hidden="1" customWidth="1"/>
    <col min="23" max="23" width="19.85546875" style="42" customWidth="1"/>
    <col min="24" max="24" width="39.42578125" style="13" customWidth="1"/>
    <col min="25" max="26" width="7.140625" style="51"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36.7109375" style="13" customWidth="1"/>
    <col min="44" max="44" width="19.7109375" style="13" customWidth="1"/>
    <col min="45" max="46" width="19.7109375" style="34" customWidth="1"/>
    <col min="47" max="47" width="19.7109375" style="13" customWidth="1"/>
    <col min="48" max="48" width="24.5703125" style="13" customWidth="1"/>
    <col min="49" max="49" width="28.140625" style="13" customWidth="1"/>
    <col min="50" max="51" width="15.42578125" style="13" customWidth="1"/>
    <col min="52" max="52" width="28.140625" style="13" customWidth="1"/>
    <col min="53" max="53" width="56.85546875" style="13" customWidth="1"/>
    <col min="54" max="54" width="9.5703125" style="27" customWidth="1"/>
    <col min="55" max="55" width="28.140625" style="13" customWidth="1"/>
    <col min="56" max="57" width="15.42578125" style="13" customWidth="1"/>
    <col min="58" max="58" width="28.140625" style="13" customWidth="1"/>
    <col min="59" max="59" width="49" style="13" customWidth="1"/>
    <col min="60" max="60" width="9.5703125" style="27" customWidth="1"/>
    <col min="61" max="61" width="28.140625" style="13" customWidth="1"/>
    <col min="62" max="63" width="15.42578125" style="13" customWidth="1"/>
    <col min="64" max="64" width="39.85546875" style="13" customWidth="1"/>
    <col min="65" max="65" width="45.85546875" style="13" customWidth="1"/>
    <col min="66" max="66" width="9.5703125" style="27" customWidth="1"/>
    <col min="67" max="111" width="0" style="13" hidden="1" customWidth="1"/>
    <col min="112" max="16384" width="11.42578125" style="13" hidden="1"/>
  </cols>
  <sheetData>
    <row r="1" spans="1:72" ht="23.25" customHeight="1">
      <c r="A1" s="167"/>
      <c r="B1" s="168"/>
      <c r="C1" s="185" t="s">
        <v>0</v>
      </c>
      <c r="D1" s="186"/>
      <c r="E1" s="186"/>
      <c r="F1" s="186"/>
      <c r="G1" s="186"/>
      <c r="H1" s="186"/>
      <c r="I1" s="187"/>
      <c r="J1" s="183"/>
      <c r="K1" s="183"/>
      <c r="L1" s="183"/>
      <c r="M1" s="47"/>
      <c r="N1" s="48"/>
      <c r="O1" s="14"/>
      <c r="P1" s="14"/>
      <c r="Q1" s="14"/>
      <c r="R1" s="14"/>
      <c r="S1" s="14"/>
      <c r="T1" s="14"/>
      <c r="U1" s="49"/>
      <c r="V1" s="49"/>
      <c r="W1" s="50"/>
      <c r="X1" s="47"/>
      <c r="Y1" s="13"/>
      <c r="Z1" s="13"/>
      <c r="AE1" s="28"/>
      <c r="AI1" s="28"/>
      <c r="AK1" s="26"/>
      <c r="BB1" s="26"/>
      <c r="BH1" s="26"/>
      <c r="BN1" s="26"/>
    </row>
    <row r="2" spans="1:72" ht="23.25" customHeight="1">
      <c r="A2" s="169"/>
      <c r="B2" s="170"/>
      <c r="C2" s="185" t="s">
        <v>1</v>
      </c>
      <c r="D2" s="186"/>
      <c r="E2" s="186"/>
      <c r="F2" s="186"/>
      <c r="G2" s="186"/>
      <c r="H2" s="186"/>
      <c r="I2" s="187"/>
      <c r="J2" s="183"/>
      <c r="K2" s="183"/>
      <c r="L2" s="183"/>
      <c r="M2" s="47"/>
      <c r="N2" s="48"/>
      <c r="O2" s="14"/>
      <c r="P2" s="14"/>
      <c r="Q2" s="14"/>
      <c r="R2" s="14"/>
      <c r="S2" s="14"/>
      <c r="T2" s="14"/>
      <c r="U2" s="49"/>
      <c r="V2" s="49"/>
      <c r="W2" s="50"/>
      <c r="X2" s="47"/>
      <c r="Y2" s="13"/>
      <c r="Z2" s="13"/>
      <c r="AE2" s="28"/>
      <c r="AI2" s="28"/>
      <c r="AK2" s="26"/>
      <c r="BB2" s="26"/>
      <c r="BH2" s="26"/>
      <c r="BN2" s="26"/>
    </row>
    <row r="3" spans="1:72" ht="23.25" customHeight="1">
      <c r="A3" s="169"/>
      <c r="B3" s="170"/>
      <c r="C3" s="184" t="s">
        <v>2</v>
      </c>
      <c r="D3" s="184"/>
      <c r="E3" s="184"/>
      <c r="F3" s="184" t="s">
        <v>0</v>
      </c>
      <c r="G3" s="184"/>
      <c r="H3" s="184"/>
      <c r="I3" s="184"/>
      <c r="J3" s="184"/>
      <c r="K3" s="184"/>
      <c r="L3" s="184"/>
      <c r="M3" s="47"/>
      <c r="N3" s="48"/>
      <c r="O3" s="47"/>
      <c r="P3" s="47"/>
      <c r="Q3" s="47"/>
      <c r="R3" s="47"/>
      <c r="S3" s="47"/>
      <c r="T3" s="47"/>
      <c r="U3" s="48"/>
      <c r="V3" s="48"/>
      <c r="W3" s="50"/>
      <c r="X3" s="47"/>
      <c r="Y3" s="13"/>
      <c r="Z3" s="13"/>
      <c r="AE3" s="28"/>
      <c r="AI3" s="28"/>
      <c r="AK3" s="26"/>
      <c r="BB3" s="26"/>
      <c r="BH3" s="26"/>
      <c r="BN3" s="26"/>
    </row>
    <row r="4" spans="1:72" s="14" customFormat="1" ht="39.75" customHeight="1">
      <c r="A4" s="190" t="s">
        <v>3</v>
      </c>
      <c r="B4" s="190"/>
      <c r="C4" s="190" t="s">
        <v>4</v>
      </c>
      <c r="D4" s="183" t="s">
        <v>5</v>
      </c>
      <c r="E4" s="190" t="s">
        <v>6</v>
      </c>
      <c r="F4" s="212" t="s">
        <v>7</v>
      </c>
      <c r="G4" s="212"/>
      <c r="H4" s="212"/>
      <c r="I4" s="212"/>
      <c r="J4" s="212"/>
      <c r="K4" s="212"/>
      <c r="L4" s="212"/>
      <c r="M4" s="212"/>
      <c r="N4" s="212"/>
      <c r="O4" s="212"/>
      <c r="P4" s="212"/>
      <c r="Q4" s="212"/>
      <c r="R4" s="212"/>
      <c r="S4" s="212"/>
      <c r="T4" s="212"/>
      <c r="U4" s="212"/>
      <c r="V4" s="212"/>
      <c r="W4" s="212"/>
      <c r="X4" s="176" t="s">
        <v>8</v>
      </c>
      <c r="Y4" s="176"/>
      <c r="Z4" s="176"/>
      <c r="AA4" s="176"/>
      <c r="AB4" s="176"/>
      <c r="AC4" s="176"/>
      <c r="AD4" s="176"/>
      <c r="AE4" s="176"/>
      <c r="AF4" s="176"/>
      <c r="AG4" s="176"/>
      <c r="AH4" s="176"/>
      <c r="AI4" s="176"/>
      <c r="AJ4" s="176"/>
      <c r="AK4" s="176"/>
      <c r="AL4" s="176"/>
      <c r="AM4" s="176"/>
      <c r="AN4" s="176"/>
      <c r="AO4" s="176"/>
      <c r="AP4" s="176"/>
      <c r="AQ4" s="209" t="s">
        <v>9</v>
      </c>
      <c r="AR4" s="209"/>
      <c r="AS4" s="209"/>
      <c r="AT4" s="209"/>
      <c r="AU4" s="209"/>
      <c r="AV4" s="209"/>
      <c r="AW4" s="192" t="s">
        <v>10</v>
      </c>
      <c r="AX4" s="192"/>
      <c r="AY4" s="192"/>
      <c r="AZ4" s="192"/>
      <c r="BA4" s="192"/>
      <c r="BB4" s="192"/>
      <c r="BC4" s="192" t="s">
        <v>11</v>
      </c>
      <c r="BD4" s="192"/>
      <c r="BE4" s="192"/>
      <c r="BF4" s="192"/>
      <c r="BG4" s="192"/>
      <c r="BH4" s="192"/>
      <c r="BI4" s="192" t="s">
        <v>12</v>
      </c>
      <c r="BJ4" s="192"/>
      <c r="BK4" s="192"/>
      <c r="BL4" s="192"/>
      <c r="BM4" s="192"/>
      <c r="BN4" s="192"/>
    </row>
    <row r="5" spans="1:72" s="14" customFormat="1" ht="36" customHeight="1">
      <c r="A5" s="190"/>
      <c r="B5" s="190"/>
      <c r="C5" s="190"/>
      <c r="D5" s="183"/>
      <c r="E5" s="190"/>
      <c r="F5" s="212"/>
      <c r="G5" s="212"/>
      <c r="H5" s="212"/>
      <c r="I5" s="212"/>
      <c r="J5" s="212"/>
      <c r="K5" s="212"/>
      <c r="L5" s="212"/>
      <c r="M5" s="212"/>
      <c r="N5" s="212"/>
      <c r="O5" s="212"/>
      <c r="P5" s="212"/>
      <c r="Q5" s="212"/>
      <c r="R5" s="212"/>
      <c r="S5" s="212"/>
      <c r="T5" s="212"/>
      <c r="U5" s="212"/>
      <c r="V5" s="212"/>
      <c r="W5" s="212"/>
      <c r="X5" s="176" t="s">
        <v>13</v>
      </c>
      <c r="Y5" s="176" t="s">
        <v>14</v>
      </c>
      <c r="Z5" s="176"/>
      <c r="AA5" s="176" t="s">
        <v>15</v>
      </c>
      <c r="AB5" s="176"/>
      <c r="AC5" s="176"/>
      <c r="AD5" s="176"/>
      <c r="AE5" s="176"/>
      <c r="AF5" s="176"/>
      <c r="AG5" s="176"/>
      <c r="AH5" s="176"/>
      <c r="AI5" s="207" t="s">
        <v>16</v>
      </c>
      <c r="AJ5" s="176" t="s">
        <v>17</v>
      </c>
      <c r="AK5" s="207" t="s">
        <v>18</v>
      </c>
      <c r="AL5" s="55"/>
      <c r="AM5" s="176" t="s">
        <v>19</v>
      </c>
      <c r="AN5" s="176" t="s">
        <v>18</v>
      </c>
      <c r="AO5" s="210" t="s">
        <v>20</v>
      </c>
      <c r="AP5" s="176" t="s">
        <v>21</v>
      </c>
      <c r="AQ5" s="209"/>
      <c r="AR5" s="209"/>
      <c r="AS5" s="209"/>
      <c r="AT5" s="209"/>
      <c r="AU5" s="209"/>
      <c r="AV5" s="209"/>
      <c r="AW5" s="192"/>
      <c r="AX5" s="192"/>
      <c r="AY5" s="192"/>
      <c r="AZ5" s="192"/>
      <c r="BA5" s="192"/>
      <c r="BB5" s="192"/>
      <c r="BC5" s="192"/>
      <c r="BD5" s="192"/>
      <c r="BE5" s="192"/>
      <c r="BF5" s="192"/>
      <c r="BG5" s="192"/>
      <c r="BH5" s="192"/>
      <c r="BI5" s="192"/>
      <c r="BJ5" s="192"/>
      <c r="BK5" s="192"/>
      <c r="BL5" s="192"/>
      <c r="BM5" s="192"/>
      <c r="BN5" s="192"/>
    </row>
    <row r="6" spans="1:72" s="14" customFormat="1" ht="91.5" customHeight="1">
      <c r="A6" s="191"/>
      <c r="B6" s="191"/>
      <c r="C6" s="191"/>
      <c r="D6" s="184"/>
      <c r="E6" s="191"/>
      <c r="F6" s="64" t="s">
        <v>22</v>
      </c>
      <c r="G6" s="64" t="s">
        <v>23</v>
      </c>
      <c r="H6" s="64" t="s">
        <v>24</v>
      </c>
      <c r="I6" s="64" t="s">
        <v>25</v>
      </c>
      <c r="J6" s="64" t="s">
        <v>26</v>
      </c>
      <c r="K6" s="64" t="s">
        <v>27</v>
      </c>
      <c r="L6" s="64" t="s">
        <v>28</v>
      </c>
      <c r="M6" s="64" t="s">
        <v>18</v>
      </c>
      <c r="N6" s="65"/>
      <c r="O6" s="64" t="s">
        <v>29</v>
      </c>
      <c r="P6" s="64" t="s">
        <v>30</v>
      </c>
      <c r="Q6" s="64" t="s">
        <v>31</v>
      </c>
      <c r="R6" s="64"/>
      <c r="S6" s="64" t="s">
        <v>32</v>
      </c>
      <c r="T6" s="64"/>
      <c r="U6" s="64" t="s">
        <v>18</v>
      </c>
      <c r="V6" s="64"/>
      <c r="W6" s="66" t="s">
        <v>33</v>
      </c>
      <c r="X6" s="177"/>
      <c r="Y6" s="68" t="s">
        <v>34</v>
      </c>
      <c r="Z6" s="68" t="s">
        <v>22</v>
      </c>
      <c r="AA6" s="68" t="s">
        <v>35</v>
      </c>
      <c r="AB6" s="68"/>
      <c r="AC6" s="68" t="s">
        <v>36</v>
      </c>
      <c r="AD6" s="68"/>
      <c r="AE6" s="69" t="s">
        <v>37</v>
      </c>
      <c r="AF6" s="68" t="s">
        <v>38</v>
      </c>
      <c r="AG6" s="68" t="s">
        <v>27</v>
      </c>
      <c r="AH6" s="68" t="s">
        <v>39</v>
      </c>
      <c r="AI6" s="208"/>
      <c r="AJ6" s="177"/>
      <c r="AK6" s="208"/>
      <c r="AL6" s="67"/>
      <c r="AM6" s="177"/>
      <c r="AN6" s="177"/>
      <c r="AO6" s="211"/>
      <c r="AP6" s="177"/>
      <c r="AQ6" s="70" t="s">
        <v>40</v>
      </c>
      <c r="AR6" s="70" t="s">
        <v>41</v>
      </c>
      <c r="AS6" s="71" t="s">
        <v>42</v>
      </c>
      <c r="AT6" s="71" t="s">
        <v>43</v>
      </c>
      <c r="AU6" s="70" t="s">
        <v>44</v>
      </c>
      <c r="AV6" s="70" t="s">
        <v>45</v>
      </c>
      <c r="AW6" s="72" t="s">
        <v>46</v>
      </c>
      <c r="AX6" s="72" t="s">
        <v>47</v>
      </c>
      <c r="AY6" s="72" t="s">
        <v>48</v>
      </c>
      <c r="AZ6" s="72" t="s">
        <v>49</v>
      </c>
      <c r="BA6" s="72" t="s">
        <v>50</v>
      </c>
      <c r="BB6" s="73" t="s">
        <v>51</v>
      </c>
      <c r="BC6" s="72" t="s">
        <v>46</v>
      </c>
      <c r="BD6" s="72" t="s">
        <v>47</v>
      </c>
      <c r="BE6" s="72" t="s">
        <v>48</v>
      </c>
      <c r="BF6" s="72" t="s">
        <v>49</v>
      </c>
      <c r="BG6" s="72" t="s">
        <v>50</v>
      </c>
      <c r="BH6" s="73" t="s">
        <v>51</v>
      </c>
      <c r="BI6" s="72" t="s">
        <v>46</v>
      </c>
      <c r="BJ6" s="72" t="s">
        <v>47</v>
      </c>
      <c r="BK6" s="72" t="s">
        <v>48</v>
      </c>
      <c r="BL6" s="72" t="s">
        <v>49</v>
      </c>
      <c r="BM6" s="72" t="s">
        <v>50</v>
      </c>
      <c r="BN6" s="73" t="s">
        <v>51</v>
      </c>
    </row>
    <row r="7" spans="1:72" ht="232.5" customHeight="1">
      <c r="A7" s="154">
        <v>1</v>
      </c>
      <c r="B7" s="148" t="s">
        <v>52</v>
      </c>
      <c r="C7" s="148" t="s">
        <v>53</v>
      </c>
      <c r="D7" s="148" t="s">
        <v>54</v>
      </c>
      <c r="E7" s="148" t="s">
        <v>55</v>
      </c>
      <c r="F7" s="156" t="s">
        <v>56</v>
      </c>
      <c r="G7" s="156" t="s">
        <v>57</v>
      </c>
      <c r="H7" s="148" t="s">
        <v>58</v>
      </c>
      <c r="I7" s="148" t="s">
        <v>59</v>
      </c>
      <c r="J7" s="148" t="s">
        <v>60</v>
      </c>
      <c r="K7" s="148" t="s">
        <v>61</v>
      </c>
      <c r="L7" s="150" t="str">
        <f>IF(K7=0,"Defina la frecuencia",IF(K7="2 veces por año","Muy baja",IF(K7="3 a 24 veces por año","Baja",IF(K7="24 a 500 veces por año","Media",IF(K7="500 veces al año y maximo 5000veces por año","Alta","Muy alta")))))</f>
        <v>Muy baja</v>
      </c>
      <c r="M7" s="226" t="str">
        <f>IF(L7="Muy baja","20%",IF(L7="Baja","40%",IF(L7="Media","60%",IF(L7="Alta","80%",IF(L7="Muy alta","100%","Defina la Frecuencia")))))</f>
        <v>20%</v>
      </c>
      <c r="N7" s="205">
        <f>VALUE(M7)</f>
        <v>0.2</v>
      </c>
      <c r="O7" s="148"/>
      <c r="P7" s="148" t="s">
        <v>62</v>
      </c>
      <c r="Q7" s="150">
        <f>IF(O7=0,0,IF(O7="Afectación menor a 10 SMLMV","Leve 20%",IF(O7="Entre 10 y 50 SMLMV","Menor 40%",IF(O7="Entre 50 y 100 SMLMV","Moderado 60%",IF(O7="Entre 100 y 500 SMLMV","Mayor 80%","Castastrofico 100%")))))</f>
        <v>0</v>
      </c>
      <c r="R7" s="60">
        <f>IF(O7=0,0,IF(Q7="Leve 20%",20%,IF(Q7="Menor 40%",40%,IF(Q7="Moderado 60%",60%,IF(Q7="Mayor 80%",80%,100%)))))</f>
        <v>0</v>
      </c>
      <c r="S7" s="15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61">
        <f t="shared" ref="T7:T10" si="0">IF(S7=0,0,IF(S7="Leve 20%",20%,IF(S7="Menor 40%",40%,IF(S7="Moderado 60%",60%,IF(S7="Mayor 80%",80%,100%)))))</f>
        <v>0.4</v>
      </c>
      <c r="U7" s="152">
        <f>IF(R7&gt;T7,R7,T7)</f>
        <v>0.4</v>
      </c>
      <c r="V7" s="205">
        <f>VALUE(U7)</f>
        <v>0.4</v>
      </c>
      <c r="W7" s="200" t="str">
        <f>VLOOKUP(N7,Matriz!$B$3:$G$8,MATCH(V7,Matriz!$B$3:$G$3,0),FALSE)</f>
        <v>Bajo</v>
      </c>
      <c r="X7" s="119" t="s">
        <v>63</v>
      </c>
      <c r="Y7" s="83" t="str">
        <f>IF(AA7="Preventivo","X",IF(AA7="Detectivo","X"," "))</f>
        <v>X</v>
      </c>
      <c r="Z7" s="83" t="str">
        <f>IF(AA7="Correctivo","X"," ")</f>
        <v xml:space="preserve"> </v>
      </c>
      <c r="AA7" s="62" t="s">
        <v>64</v>
      </c>
      <c r="AB7" s="171">
        <f>IF(AA7="","",IF(AA7="Preventivo",25%,IF(AA7="Detectivo",15%,10%)))</f>
        <v>0.25</v>
      </c>
      <c r="AC7" s="62" t="s">
        <v>65</v>
      </c>
      <c r="AD7" s="171">
        <f t="shared" ref="AD7:AD10" si="1">IF(AC7="Automatico",25%,15%)</f>
        <v>0.15</v>
      </c>
      <c r="AE7" s="152">
        <f>AB7+AD7</f>
        <v>0.4</v>
      </c>
      <c r="AF7" s="62" t="s">
        <v>66</v>
      </c>
      <c r="AG7" s="62" t="s">
        <v>67</v>
      </c>
      <c r="AH7" s="62" t="s">
        <v>68</v>
      </c>
      <c r="AI7" s="152">
        <f>M7-(M7*AE7)</f>
        <v>0.12</v>
      </c>
      <c r="AJ7" s="150" t="str">
        <f>IF(AK7=0,"Defina la frecuencia",IF(AK7=20%,"Muy baja",IF(AK7=40%,"Baja",IF(AK7=60%,"Media",IF(AK7=80%,"Alta","Muy alta")))))</f>
        <v>Muy baja</v>
      </c>
      <c r="AK7" s="195">
        <f>IF(AI7&lt;20%,20%,IF(AI7&lt;40%,40%,IF(AI7&lt;60%,60%,IF(AI7&lt;80%,80%,100%))))</f>
        <v>0.2</v>
      </c>
      <c r="AL7" s="229">
        <f>VALUE(AK7)</f>
        <v>0.2</v>
      </c>
      <c r="AM7" s="152" t="str">
        <f>IF(AN7=0,0,IF(AN7=20%,"Leve 20%",IF(AN7=40%,"Menor 40%",IF(AN7=60%,"Moderado 60%",IF(AN7=80%,"Mayor 80%","Catastrofico 100%")))))</f>
        <v>Menor 40%</v>
      </c>
      <c r="AN7" s="152">
        <f>U7</f>
        <v>0.4</v>
      </c>
      <c r="AO7" s="200" t="str">
        <f>VLOOKUP(AK7,Matriz!$B$3:$G$8,MATCH(AN7,Matriz!$B$3:$G$3,0),FALSE)</f>
        <v>Bajo</v>
      </c>
      <c r="AP7" s="148" t="s">
        <v>69</v>
      </c>
      <c r="AQ7" s="119" t="s">
        <v>70</v>
      </c>
      <c r="AR7" s="60" t="s">
        <v>71</v>
      </c>
      <c r="AS7" s="63">
        <v>44927</v>
      </c>
      <c r="AT7" s="79">
        <v>45291</v>
      </c>
      <c r="AU7" s="62" t="s">
        <v>72</v>
      </c>
      <c r="AV7" s="120" t="s">
        <v>73</v>
      </c>
      <c r="AW7" s="60" t="s">
        <v>74</v>
      </c>
      <c r="AX7" s="171" t="s">
        <v>75</v>
      </c>
      <c r="AY7" s="120"/>
      <c r="AZ7" s="133" t="s">
        <v>76</v>
      </c>
      <c r="BA7" s="61" t="s">
        <v>77</v>
      </c>
      <c r="BB7" s="135">
        <v>0.5</v>
      </c>
      <c r="BC7" s="60" t="s">
        <v>78</v>
      </c>
      <c r="BD7" s="171"/>
      <c r="BE7" s="120"/>
      <c r="BF7" s="60" t="s">
        <v>79</v>
      </c>
      <c r="BG7" s="61" t="s">
        <v>80</v>
      </c>
      <c r="BH7" s="135">
        <v>0.95</v>
      </c>
      <c r="BI7" s="60" t="s">
        <v>81</v>
      </c>
      <c r="BJ7" s="171" t="s">
        <v>75</v>
      </c>
      <c r="BK7" s="189">
        <v>1</v>
      </c>
      <c r="BL7" s="60" t="s">
        <v>79</v>
      </c>
      <c r="BM7" s="60" t="s">
        <v>82</v>
      </c>
      <c r="BN7" s="76">
        <v>0.9</v>
      </c>
    </row>
    <row r="8" spans="1:72" ht="192.75" customHeight="1">
      <c r="A8" s="204"/>
      <c r="B8" s="188"/>
      <c r="C8" s="188"/>
      <c r="D8" s="188"/>
      <c r="E8" s="188"/>
      <c r="F8" s="225"/>
      <c r="G8" s="225"/>
      <c r="H8" s="188"/>
      <c r="I8" s="188"/>
      <c r="J8" s="188"/>
      <c r="K8" s="188"/>
      <c r="L8" s="193"/>
      <c r="M8" s="227"/>
      <c r="N8" s="206"/>
      <c r="O8" s="188"/>
      <c r="P8" s="188"/>
      <c r="Q8" s="193"/>
      <c r="R8" s="52">
        <f t="shared" ref="R8:R10" si="2">IF(O8=0,0,IF(Q8="Leve 20%",20%,IF(Q8="Menor 40%",40%,IF(Q8="Moderado 60%",60%,IF(Q8="Mayor 80%",80%,100%)))))</f>
        <v>0</v>
      </c>
      <c r="S8" s="193"/>
      <c r="T8" s="53">
        <f t="shared" si="0"/>
        <v>0</v>
      </c>
      <c r="U8" s="198"/>
      <c r="V8" s="206"/>
      <c r="W8" s="201"/>
      <c r="X8" s="121" t="s">
        <v>83</v>
      </c>
      <c r="Y8" s="83" t="str">
        <f>IF(AA8="Preventivo","X",IF(AA8="Detectivo","X"," "))</f>
        <v>X</v>
      </c>
      <c r="Z8" s="83" t="str">
        <f>IF(AA8="Correctivo","X"," ")</f>
        <v xml:space="preserve"> </v>
      </c>
      <c r="AA8" s="58" t="s">
        <v>64</v>
      </c>
      <c r="AB8" s="172"/>
      <c r="AC8" s="58" t="s">
        <v>65</v>
      </c>
      <c r="AD8" s="172"/>
      <c r="AE8" s="198"/>
      <c r="AF8" s="58" t="s">
        <v>66</v>
      </c>
      <c r="AG8" s="58" t="s">
        <v>67</v>
      </c>
      <c r="AH8" s="58" t="s">
        <v>68</v>
      </c>
      <c r="AI8" s="198"/>
      <c r="AJ8" s="193"/>
      <c r="AK8" s="196"/>
      <c r="AL8" s="230"/>
      <c r="AM8" s="198"/>
      <c r="AN8" s="198"/>
      <c r="AO8" s="201"/>
      <c r="AP8" s="188"/>
      <c r="AQ8" s="121" t="s">
        <v>84</v>
      </c>
      <c r="AR8" s="52" t="s">
        <v>71</v>
      </c>
      <c r="AS8" s="59">
        <v>44927</v>
      </c>
      <c r="AT8" s="74">
        <v>45291</v>
      </c>
      <c r="AU8" s="58" t="s">
        <v>72</v>
      </c>
      <c r="AV8" s="122" t="s">
        <v>85</v>
      </c>
      <c r="AW8" s="52" t="s">
        <v>86</v>
      </c>
      <c r="AX8" s="172"/>
      <c r="AY8" s="58"/>
      <c r="AZ8" s="52" t="s">
        <v>87</v>
      </c>
      <c r="BA8" s="80" t="s">
        <v>88</v>
      </c>
      <c r="BB8" s="134">
        <v>1</v>
      </c>
      <c r="BC8" s="52" t="s">
        <v>86</v>
      </c>
      <c r="BD8" s="172"/>
      <c r="BE8" s="58"/>
      <c r="BF8" s="52" t="s">
        <v>89</v>
      </c>
      <c r="BG8" s="137" t="s">
        <v>90</v>
      </c>
      <c r="BH8" s="134">
        <v>0.9</v>
      </c>
      <c r="BI8" s="52" t="s">
        <v>91</v>
      </c>
      <c r="BJ8" s="172" t="s">
        <v>75</v>
      </c>
      <c r="BK8" s="172"/>
      <c r="BL8" s="52" t="s">
        <v>89</v>
      </c>
      <c r="BM8" s="52" t="s">
        <v>92</v>
      </c>
      <c r="BN8" s="77">
        <v>1</v>
      </c>
    </row>
    <row r="9" spans="1:72" ht="195" customHeight="1">
      <c r="A9" s="155"/>
      <c r="B9" s="149"/>
      <c r="C9" s="149"/>
      <c r="D9" s="149"/>
      <c r="E9" s="149"/>
      <c r="F9" s="157"/>
      <c r="G9" s="157"/>
      <c r="H9" s="149"/>
      <c r="I9" s="149"/>
      <c r="J9" s="149"/>
      <c r="K9" s="149"/>
      <c r="L9" s="151"/>
      <c r="M9" s="228"/>
      <c r="N9" s="206"/>
      <c r="O9" s="149"/>
      <c r="P9" s="149"/>
      <c r="Q9" s="151"/>
      <c r="R9" s="52">
        <f t="shared" si="2"/>
        <v>0</v>
      </c>
      <c r="S9" s="151"/>
      <c r="T9" s="53">
        <f t="shared" si="0"/>
        <v>0</v>
      </c>
      <c r="U9" s="153"/>
      <c r="V9" s="206"/>
      <c r="W9" s="231"/>
      <c r="X9" s="121" t="s">
        <v>93</v>
      </c>
      <c r="Y9" s="83" t="str">
        <f>IF(AA9="Preventivo","X",IF(AA9="Detectivo","X"," "))</f>
        <v>X</v>
      </c>
      <c r="Z9" s="83" t="str">
        <f>IF(AA9="Correctivo","X"," ")</f>
        <v xml:space="preserve"> </v>
      </c>
      <c r="AA9" s="58" t="s">
        <v>64</v>
      </c>
      <c r="AB9" s="172"/>
      <c r="AC9" s="58" t="s">
        <v>94</v>
      </c>
      <c r="AD9" s="172"/>
      <c r="AE9" s="199"/>
      <c r="AF9" s="58" t="s">
        <v>66</v>
      </c>
      <c r="AG9" s="58" t="s">
        <v>67</v>
      </c>
      <c r="AH9" s="58" t="s">
        <v>68</v>
      </c>
      <c r="AI9" s="199"/>
      <c r="AJ9" s="194"/>
      <c r="AK9" s="197"/>
      <c r="AL9" s="230"/>
      <c r="AM9" s="199"/>
      <c r="AN9" s="199"/>
      <c r="AO9" s="202"/>
      <c r="AP9" s="203"/>
      <c r="AQ9" s="123" t="s">
        <v>95</v>
      </c>
      <c r="AR9" s="54" t="s">
        <v>71</v>
      </c>
      <c r="AS9" s="78">
        <v>44927</v>
      </c>
      <c r="AT9" s="75">
        <v>45291</v>
      </c>
      <c r="AU9" s="58" t="s">
        <v>72</v>
      </c>
      <c r="AV9" s="122" t="s">
        <v>96</v>
      </c>
      <c r="AW9" s="52" t="s">
        <v>97</v>
      </c>
      <c r="AX9" s="172"/>
      <c r="AY9" s="122"/>
      <c r="AZ9" s="52" t="s">
        <v>98</v>
      </c>
      <c r="BA9" s="80" t="s">
        <v>99</v>
      </c>
      <c r="BB9" s="134">
        <v>0.3</v>
      </c>
      <c r="BC9" s="52" t="s">
        <v>100</v>
      </c>
      <c r="BD9" s="172"/>
      <c r="BE9" s="62"/>
      <c r="BF9" s="52" t="s">
        <v>89</v>
      </c>
      <c r="BG9" s="136" t="s">
        <v>101</v>
      </c>
      <c r="BH9" s="134">
        <v>0.9</v>
      </c>
      <c r="BI9" s="138" t="s">
        <v>97</v>
      </c>
      <c r="BJ9" s="172" t="s">
        <v>75</v>
      </c>
      <c r="BK9" s="172"/>
      <c r="BL9" s="60" t="s">
        <v>79</v>
      </c>
      <c r="BM9" s="136" t="s">
        <v>102</v>
      </c>
      <c r="BN9" s="77">
        <v>0.9</v>
      </c>
    </row>
    <row r="10" spans="1:72" ht="167.25" customHeight="1">
      <c r="A10" s="154">
        <v>2</v>
      </c>
      <c r="B10" s="148" t="s">
        <v>52</v>
      </c>
      <c r="C10" s="148" t="s">
        <v>53</v>
      </c>
      <c r="D10" s="148" t="s">
        <v>103</v>
      </c>
      <c r="E10" s="148" t="s">
        <v>104</v>
      </c>
      <c r="F10" s="156" t="s">
        <v>56</v>
      </c>
      <c r="G10" s="156" t="s">
        <v>57</v>
      </c>
      <c r="H10" s="148" t="s">
        <v>105</v>
      </c>
      <c r="I10" s="148" t="s">
        <v>106</v>
      </c>
      <c r="J10" s="235" t="s">
        <v>107</v>
      </c>
      <c r="K10" s="237" t="s">
        <v>108</v>
      </c>
      <c r="L10" s="150" t="str">
        <f t="shared" ref="L10" si="3">IF(K10=0,"Defina la frecuencia",IF(K10="2 veces por año","Muy baja",IF(K10="3 a 24 veces por año","Baja",IF(K10="24 a 500 veces por año","Media",IF(K10="500 veces al año y maximo 5000veces por año","Alta","Muy alta")))))</f>
        <v>Baja</v>
      </c>
      <c r="M10" s="226" t="str">
        <f t="shared" ref="M10" si="4">IF(L10="Muy baja","20%",IF(L10="Baja","40%",IF(L10="Media","60%",IF(L10="Alta","80%",IF(L10="Muy alta","100%","Defina la Frecuencia")))))</f>
        <v>40%</v>
      </c>
      <c r="N10" s="82">
        <f t="shared" ref="N10" si="5">VALUE(M10)</f>
        <v>0.4</v>
      </c>
      <c r="O10" s="148"/>
      <c r="P10" s="148" t="s">
        <v>109</v>
      </c>
      <c r="Q10" s="150">
        <f>IF(O10=0,0,IF(O10="Afectación menor a 10 SMLMV","Leve 20%",IF(O10="Entre 10 y 50 SMLMV","Menor 40%",IF(O10="Entre 50 y 100 SMLMV","Moderado 60%",IF(O10="Entre 100 y 500 SMLMV","Mayor 80%","Catastrofico 100%")))))</f>
        <v>0</v>
      </c>
      <c r="R10" s="60">
        <f t="shared" si="2"/>
        <v>0</v>
      </c>
      <c r="S10" s="150" t="str">
        <f t="shared" ref="S10" si="6">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Moderado 60%</v>
      </c>
      <c r="T10" s="61">
        <f t="shared" si="0"/>
        <v>0.6</v>
      </c>
      <c r="U10" s="152">
        <f t="shared" ref="U10" si="7">IF(R10&gt;T10,R10,T10)</f>
        <v>0.6</v>
      </c>
      <c r="V10" s="82">
        <f t="shared" ref="V10" si="8">VALUE(U10)</f>
        <v>0.6</v>
      </c>
      <c r="W10" s="232" t="str">
        <f>VLOOKUP(N10,Matriz!$B$3:$G$8,MATCH(V10,Matriz!$B$3:$G$3,0),FALSE)</f>
        <v>Moderado</v>
      </c>
      <c r="X10" s="130" t="s">
        <v>110</v>
      </c>
      <c r="Y10" s="61" t="str">
        <f t="shared" ref="Y10" si="9">IF(AA10="Preventivo","X",IF(AA10="Detectivo","X"," "))</f>
        <v>X</v>
      </c>
      <c r="Z10" s="61" t="str">
        <f t="shared" ref="Z10" si="10">IF(AA10="Correctivo","X"," ")</f>
        <v xml:space="preserve"> </v>
      </c>
      <c r="AA10" s="60" t="s">
        <v>64</v>
      </c>
      <c r="AB10" s="60">
        <f t="shared" ref="AB10" si="11">IF(AA10="","",IF(AA10="Preventivo",25%,IF(AA10="Detectivo",15%,10%)))</f>
        <v>0.25</v>
      </c>
      <c r="AC10" s="60" t="s">
        <v>65</v>
      </c>
      <c r="AD10" s="60">
        <f t="shared" si="1"/>
        <v>0.15</v>
      </c>
      <c r="AE10" s="81">
        <f t="shared" ref="AE10" si="12">AB10+AD10</f>
        <v>0.4</v>
      </c>
      <c r="AF10" s="60" t="s">
        <v>66</v>
      </c>
      <c r="AG10" s="60" t="s">
        <v>67</v>
      </c>
      <c r="AH10" s="60" t="s">
        <v>68</v>
      </c>
      <c r="AI10" s="81">
        <f>M10-(M10*AE10)</f>
        <v>0.24</v>
      </c>
      <c r="AJ10" s="150" t="str">
        <f>IF(AK10=0,"Valore el control",IF(AK10=20%,"Muy baja",IF(AK10=40%,"Baja",IF(AK10=60%,"Media",IF(AK10=80%,"Alta","Muy alta")))))</f>
        <v>Baja</v>
      </c>
      <c r="AK10" s="195">
        <f>IF(AI10&lt;20%,20%,IF(AI10&lt;40%,40%,IF(AI10&lt;60%,60%,IF(AI10&lt;80%,80%,100%))))</f>
        <v>0.4</v>
      </c>
      <c r="AL10" s="60" t="e">
        <f>VALUE(#REF!)</f>
        <v>#REF!</v>
      </c>
      <c r="AM10" s="152" t="str">
        <f t="shared" ref="AM10" si="13">IF(AN10=0,0,IF(AN10=20%,"Leve 20%",IF(AN10=40%,"Menor 40%",IF(AN10=60%,"Moderado 60%",IF(AN10=80%,"Mayor 80%","Catastrofico 100%")))))</f>
        <v>Moderado 60%</v>
      </c>
      <c r="AN10" s="152">
        <f t="shared" ref="AN10" si="14">U10</f>
        <v>0.6</v>
      </c>
      <c r="AO10" s="200" t="str">
        <f>VLOOKUP(AK10,Matriz!$B$3:$G$8,MATCH(AN10,Matriz!$B$3:$G$3,0),FALSE)</f>
        <v>Moderado</v>
      </c>
      <c r="AP10" s="148" t="s">
        <v>69</v>
      </c>
      <c r="AQ10" s="128" t="s">
        <v>111</v>
      </c>
      <c r="AR10" s="60" t="s">
        <v>71</v>
      </c>
      <c r="AS10" s="79">
        <v>44927</v>
      </c>
      <c r="AT10" s="79">
        <v>45291</v>
      </c>
      <c r="AU10" s="60" t="s">
        <v>72</v>
      </c>
      <c r="AV10" s="60"/>
      <c r="AW10" s="60" t="s">
        <v>112</v>
      </c>
      <c r="AX10" s="148" t="s">
        <v>75</v>
      </c>
      <c r="AY10" s="60"/>
      <c r="AZ10" s="60" t="s">
        <v>113</v>
      </c>
      <c r="BA10" s="61" t="s">
        <v>114</v>
      </c>
      <c r="BB10" s="135">
        <v>1</v>
      </c>
      <c r="BC10" s="60" t="s">
        <v>115</v>
      </c>
      <c r="BD10" s="60"/>
      <c r="BE10" s="60"/>
      <c r="BF10" s="60" t="s">
        <v>89</v>
      </c>
      <c r="BG10" s="142" t="s">
        <v>116</v>
      </c>
      <c r="BH10" s="146">
        <v>1</v>
      </c>
      <c r="BI10" s="141" t="s">
        <v>112</v>
      </c>
      <c r="BJ10" s="60" t="s">
        <v>75</v>
      </c>
      <c r="BK10" s="139">
        <v>1</v>
      </c>
      <c r="BL10" s="52" t="s">
        <v>89</v>
      </c>
      <c r="BM10" s="60" t="s">
        <v>117</v>
      </c>
      <c r="BN10" s="76">
        <v>1</v>
      </c>
      <c r="BO10" s="98"/>
      <c r="BP10" s="98"/>
      <c r="BQ10" s="98"/>
      <c r="BR10" s="98"/>
      <c r="BS10" s="98"/>
      <c r="BT10" s="99"/>
    </row>
    <row r="11" spans="1:72" ht="167.25" customHeight="1">
      <c r="A11" s="155"/>
      <c r="B11" s="149"/>
      <c r="C11" s="149"/>
      <c r="D11" s="149"/>
      <c r="E11" s="149"/>
      <c r="F11" s="157"/>
      <c r="G11" s="157"/>
      <c r="H11" s="149"/>
      <c r="I11" s="149"/>
      <c r="J11" s="236"/>
      <c r="K11" s="238"/>
      <c r="L11" s="151"/>
      <c r="M11" s="228"/>
      <c r="N11" s="56">
        <f t="shared" ref="N11" si="15">VALUE(M11)</f>
        <v>0</v>
      </c>
      <c r="O11" s="149"/>
      <c r="P11" s="149"/>
      <c r="Q11" s="151"/>
      <c r="R11" s="52">
        <f t="shared" ref="R11" si="16">IF(O11=0,0,IF(Q11="Leve 20%",20%,IF(Q11="Menor 40%",40%,IF(Q11="Moderado 60%",60%,IF(Q11="Mayor 80%",80%,100%)))))</f>
        <v>0</v>
      </c>
      <c r="S11" s="151"/>
      <c r="T11" s="53">
        <f t="shared" ref="T11" si="17">IF(S11=0,0,IF(S11="Leve 20%",20%,IF(S11="Menor 40%",40%,IF(S11="Moderado 60%",60%,IF(S11="Mayor 80%",80%,100%)))))</f>
        <v>0</v>
      </c>
      <c r="U11" s="153"/>
      <c r="V11" s="56">
        <f t="shared" ref="V11" si="18">VALUE(U11)</f>
        <v>0</v>
      </c>
      <c r="W11" s="233"/>
      <c r="X11" s="131" t="s">
        <v>118</v>
      </c>
      <c r="Y11" s="129" t="str">
        <f t="shared" ref="Y11" si="19">IF(AA11="Preventivo","X",IF(AA11="Detectivo","X"," "))</f>
        <v>X</v>
      </c>
      <c r="Z11" s="53" t="str">
        <f t="shared" ref="Z11" si="20">IF(AA11="Correctivo","X"," ")</f>
        <v xml:space="preserve"> </v>
      </c>
      <c r="AA11" s="52" t="s">
        <v>64</v>
      </c>
      <c r="AB11" s="52">
        <f t="shared" ref="AB11" si="21">IF(AA11="","",IF(AA11="Preventivo",25%,IF(AA11="Detectivo",15%,10%)))</f>
        <v>0.25</v>
      </c>
      <c r="AC11" s="52" t="s">
        <v>65</v>
      </c>
      <c r="AD11" s="52">
        <f t="shared" ref="AD11" si="22">IF(AC11="Automatico",25%,15%)</f>
        <v>0.15</v>
      </c>
      <c r="AE11" s="57">
        <f t="shared" ref="AE11" si="23">AB11+AD11</f>
        <v>0.4</v>
      </c>
      <c r="AF11" s="52" t="s">
        <v>66</v>
      </c>
      <c r="AG11" s="52" t="s">
        <v>67</v>
      </c>
      <c r="AH11" s="52" t="s">
        <v>68</v>
      </c>
      <c r="AI11" s="57">
        <f>AI10-(AI10*AE11)</f>
        <v>0.14399999999999999</v>
      </c>
      <c r="AJ11" s="151"/>
      <c r="AK11" s="234"/>
      <c r="AL11" s="52" t="e">
        <f>VALUE(#REF!)</f>
        <v>#REF!</v>
      </c>
      <c r="AM11" s="153"/>
      <c r="AN11" s="153"/>
      <c r="AO11" s="231"/>
      <c r="AP11" s="149"/>
      <c r="AQ11" s="132" t="s">
        <v>119</v>
      </c>
      <c r="AR11" s="52" t="s">
        <v>71</v>
      </c>
      <c r="AS11" s="74">
        <v>44927</v>
      </c>
      <c r="AT11" s="74">
        <v>45291</v>
      </c>
      <c r="AU11" s="52" t="s">
        <v>72</v>
      </c>
      <c r="AV11" s="58"/>
      <c r="AW11" s="52" t="s">
        <v>120</v>
      </c>
      <c r="AX11" s="188"/>
      <c r="AY11" s="52"/>
      <c r="AZ11" s="52" t="s">
        <v>121</v>
      </c>
      <c r="BA11" s="80" t="s">
        <v>122</v>
      </c>
      <c r="BB11" s="134">
        <v>1</v>
      </c>
      <c r="BC11" s="52" t="s">
        <v>120</v>
      </c>
      <c r="BD11" s="54"/>
      <c r="BE11" s="54"/>
      <c r="BF11" s="144" t="s">
        <v>89</v>
      </c>
      <c r="BG11" s="53" t="s">
        <v>123</v>
      </c>
      <c r="BH11" s="143">
        <v>1</v>
      </c>
      <c r="BI11" s="52" t="s">
        <v>124</v>
      </c>
      <c r="BJ11" s="145" t="s">
        <v>75</v>
      </c>
      <c r="BK11" s="140">
        <v>1</v>
      </c>
      <c r="BL11" s="52" t="s">
        <v>125</v>
      </c>
      <c r="BM11" s="52" t="s">
        <v>126</v>
      </c>
      <c r="BN11" s="77">
        <v>1</v>
      </c>
      <c r="BT11" s="100"/>
    </row>
    <row r="12" spans="1:72" s="91" customFormat="1" ht="28.5" customHeight="1">
      <c r="A12" s="158">
        <v>3</v>
      </c>
      <c r="B12" s="161" t="s">
        <v>52</v>
      </c>
      <c r="C12" s="161" t="s">
        <v>127</v>
      </c>
      <c r="D12" s="161" t="s">
        <v>128</v>
      </c>
      <c r="E12" s="161" t="s">
        <v>129</v>
      </c>
      <c r="F12" s="124" t="s">
        <v>130</v>
      </c>
      <c r="G12" s="124" t="s">
        <v>131</v>
      </c>
      <c r="H12" s="161" t="s">
        <v>132</v>
      </c>
      <c r="I12" s="161" t="s">
        <v>133</v>
      </c>
      <c r="J12" s="173"/>
      <c r="K12" s="164"/>
      <c r="L12" s="219" t="str">
        <f t="shared" ref="L12" si="24">IF(K12=0,"Defina la frecuencia",IF(K12="2 veces por año","Muy baja",IF(K12="3 a 24 veces por año","Baja",IF(K12="24 a 500 veces por año","Media",IF(K12="500 veces al año y maximo 5000veces por año","Alta","Muy alta")))))</f>
        <v>Defina la frecuencia</v>
      </c>
      <c r="M12" s="247" t="str">
        <f t="shared" ref="M12" si="25">IF(L12="Muy baja","20%",IF(L12="Baja","40%",IF(L12="Media","60%",IF(L12="Alta","80%",IF(L12="Muy alta","100%","Defina la Frecuencia")))))</f>
        <v>Defina la Frecuencia</v>
      </c>
      <c r="N12" s="86" t="e">
        <f t="shared" ref="N12:N17" si="26">VALUE(M12)</f>
        <v>#VALUE!</v>
      </c>
      <c r="O12" s="161"/>
      <c r="P12" s="161"/>
      <c r="Q12" s="219">
        <f t="shared" ref="Q12" si="27">IF(O12=0,0,IF(O12="Afectación menor a 10 SMLMV","Leve 20%",IF(O12="Entre 10 y 50 SMLMV","Menor 40%",IF(O12="Entre 50 y 100 SMLMV","Moderado 60%",IF(O12="Entre 100 y 500 SMLMV","Mayor 80%","Catastrofico 100%")))))</f>
        <v>0</v>
      </c>
      <c r="R12" s="84">
        <f t="shared" ref="R12:R17" si="28">IF(O12=0,0,IF(Q12="Leve 20%",20%,IF(Q12="Menor 40%",40%,IF(Q12="Moderado 60%",60%,IF(Q12="Mayor 80%",80%,100%)))))</f>
        <v>0</v>
      </c>
      <c r="S12" s="219">
        <f t="shared" ref="S12" si="29">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85">
        <f t="shared" ref="T12:T17" si="30">IF(S12=0,0,IF(S12="Leve 20%",20%,IF(S12="Menor 40%",40%,IF(S12="Moderado 60%",60%,IF(S12="Mayor 80%",80%,100%)))))</f>
        <v>0</v>
      </c>
      <c r="U12" s="216">
        <f t="shared" ref="U12" si="31">IF(R12&gt;T12,R12,T12)</f>
        <v>0</v>
      </c>
      <c r="V12" s="86">
        <f t="shared" ref="V12:V17" si="32">VALUE(U12)</f>
        <v>0</v>
      </c>
      <c r="W12" s="213" t="e">
        <f>VLOOKUP(N12,Matriz!$B$3:$G$8,MATCH(V12,Matriz!$B$3:$G$3,0),FALSE)</f>
        <v>#VALUE!</v>
      </c>
      <c r="X12" s="124"/>
      <c r="Y12" s="85" t="str">
        <f t="shared" ref="Y12:Y17" si="33">IF(AA12="Preventivo","X",IF(AA12="Detectivo","X"," "))</f>
        <v xml:space="preserve"> </v>
      </c>
      <c r="Z12" s="85" t="str">
        <f t="shared" ref="Z12:Z17" si="34">IF(AA12="Correctivo","X"," ")</f>
        <v xml:space="preserve"> </v>
      </c>
      <c r="AA12" s="84"/>
      <c r="AB12" s="84"/>
      <c r="AC12" s="84"/>
      <c r="AD12" s="84">
        <f t="shared" ref="AD12:AD17" si="35">IF(AC12="Automatico",25%,15%)</f>
        <v>0.15</v>
      </c>
      <c r="AE12" s="87">
        <f t="shared" ref="AE12:AE15" si="36">AB12+AD12</f>
        <v>0.15</v>
      </c>
      <c r="AF12" s="84"/>
      <c r="AG12" s="84"/>
      <c r="AH12" s="84"/>
      <c r="AI12" s="87" t="e">
        <f>M12-(M12*AE12)</f>
        <v>#VALUE!</v>
      </c>
      <c r="AJ12" s="219" t="e">
        <f>IF(AK12=0,"Valore el control",IF(AK12=20%,"Muy baja",IF(AK12=40%,"Baja",IF(AK12=60%,"Media",IF(AK12=80%,"Alta","Muy alta")))))</f>
        <v>#VALUE!</v>
      </c>
      <c r="AK12" s="222" t="e">
        <f>IF(AI15&lt;20%,20%,IF(AI15&lt;40%,40%,IF(AI15&lt;60%,60%,IF(AI15&lt;80%,80%,100%))))</f>
        <v>#VALUE!</v>
      </c>
      <c r="AL12" s="84" t="e">
        <f>VALUE(#REF!)</f>
        <v>#REF!</v>
      </c>
      <c r="AM12" s="216">
        <f t="shared" ref="AM12" si="37">IF(AN12=0,0,IF(AN12=20%,"Leve 20%",IF(AN12=40%,"Menor 40%",IF(AN12=60%,"Moderado 60%",IF(AN12=80%,"Mayor 80%","Catastrofico 100%")))))</f>
        <v>0</v>
      </c>
      <c r="AN12" s="216">
        <f t="shared" ref="AN12" si="38">U12</f>
        <v>0</v>
      </c>
      <c r="AO12" s="213" t="e">
        <f>VLOOKUP(AK12,Matriz!$B$3:$G$8,MATCH(AN12,Matriz!$B$3:$G$3,0),FALSE)</f>
        <v>#VALUE!</v>
      </c>
      <c r="AP12" s="84"/>
      <c r="AQ12" s="124"/>
      <c r="AR12" s="84"/>
      <c r="AS12" s="88"/>
      <c r="AT12" s="89"/>
      <c r="AU12" s="84"/>
      <c r="AV12" s="125"/>
      <c r="AW12" s="101"/>
      <c r="AX12" s="161"/>
      <c r="AY12" s="102"/>
      <c r="AZ12" s="103"/>
      <c r="BA12" s="103"/>
      <c r="BB12" s="104"/>
      <c r="BC12" s="84"/>
      <c r="BD12" s="84"/>
      <c r="BE12" s="102"/>
      <c r="BF12" s="103"/>
      <c r="BG12" s="105"/>
      <c r="BH12" s="106"/>
      <c r="BI12" s="147"/>
      <c r="BJ12" s="84"/>
      <c r="BK12" s="84"/>
      <c r="BL12" s="84"/>
      <c r="BM12" s="84"/>
      <c r="BN12" s="90"/>
    </row>
    <row r="13" spans="1:72" s="91" customFormat="1" ht="28.5" customHeight="1">
      <c r="A13" s="159"/>
      <c r="B13" s="162"/>
      <c r="C13" s="162"/>
      <c r="D13" s="162"/>
      <c r="E13" s="162"/>
      <c r="F13" s="126" t="s">
        <v>134</v>
      </c>
      <c r="G13" s="126" t="s">
        <v>135</v>
      </c>
      <c r="H13" s="162"/>
      <c r="I13" s="162"/>
      <c r="J13" s="174"/>
      <c r="K13" s="165"/>
      <c r="L13" s="220"/>
      <c r="M13" s="248"/>
      <c r="N13" s="94">
        <f t="shared" si="26"/>
        <v>0</v>
      </c>
      <c r="O13" s="162"/>
      <c r="P13" s="162"/>
      <c r="Q13" s="220"/>
      <c r="R13" s="92">
        <f t="shared" si="28"/>
        <v>0</v>
      </c>
      <c r="S13" s="220"/>
      <c r="T13" s="93">
        <f t="shared" si="30"/>
        <v>0</v>
      </c>
      <c r="U13" s="217"/>
      <c r="V13" s="94">
        <f t="shared" si="32"/>
        <v>0</v>
      </c>
      <c r="W13" s="214"/>
      <c r="X13" s="126"/>
      <c r="Y13" s="93" t="str">
        <f t="shared" si="33"/>
        <v xml:space="preserve"> </v>
      </c>
      <c r="Z13" s="93" t="str">
        <f t="shared" si="34"/>
        <v xml:space="preserve"> </v>
      </c>
      <c r="AA13" s="92"/>
      <c r="AB13" s="92"/>
      <c r="AC13" s="92"/>
      <c r="AD13" s="92">
        <f t="shared" si="35"/>
        <v>0.15</v>
      </c>
      <c r="AE13" s="95">
        <f t="shared" si="36"/>
        <v>0.15</v>
      </c>
      <c r="AF13" s="92"/>
      <c r="AG13" s="92"/>
      <c r="AH13" s="92"/>
      <c r="AI13" s="95" t="e">
        <f>AI12-(AI12*AE13)</f>
        <v>#VALUE!</v>
      </c>
      <c r="AJ13" s="220"/>
      <c r="AK13" s="223"/>
      <c r="AL13" s="92">
        <f t="shared" ref="AL13:AL17" si="39">VALUE(AK13)</f>
        <v>0</v>
      </c>
      <c r="AM13" s="217"/>
      <c r="AN13" s="217"/>
      <c r="AO13" s="214"/>
      <c r="AP13" s="92"/>
      <c r="AQ13" s="126"/>
      <c r="AR13" s="92"/>
      <c r="AS13" s="107"/>
      <c r="AT13" s="96"/>
      <c r="AU13" s="92"/>
      <c r="AV13" s="108"/>
      <c r="AW13" s="109"/>
      <c r="AX13" s="162"/>
      <c r="AY13" s="108"/>
      <c r="AZ13" s="108"/>
      <c r="BA13" s="108"/>
      <c r="BB13" s="110"/>
      <c r="BC13" s="92"/>
      <c r="BD13" s="92"/>
      <c r="BE13" s="108"/>
      <c r="BF13" s="92"/>
      <c r="BG13" s="105"/>
      <c r="BH13" s="111"/>
      <c r="BI13" s="92"/>
      <c r="BJ13" s="92"/>
      <c r="BK13" s="92"/>
      <c r="BL13" s="92"/>
      <c r="BM13" s="92"/>
      <c r="BN13" s="97"/>
    </row>
    <row r="14" spans="1:72" s="91" customFormat="1" ht="28.5" customHeight="1">
      <c r="A14" s="159"/>
      <c r="B14" s="162"/>
      <c r="C14" s="162"/>
      <c r="D14" s="162"/>
      <c r="E14" s="162"/>
      <c r="F14" s="92"/>
      <c r="G14" s="126" t="s">
        <v>136</v>
      </c>
      <c r="H14" s="162"/>
      <c r="I14" s="162"/>
      <c r="J14" s="174"/>
      <c r="K14" s="165"/>
      <c r="L14" s="220"/>
      <c r="M14" s="248"/>
      <c r="N14" s="94">
        <f t="shared" si="26"/>
        <v>0</v>
      </c>
      <c r="O14" s="162"/>
      <c r="P14" s="162"/>
      <c r="Q14" s="220"/>
      <c r="R14" s="92">
        <f t="shared" si="28"/>
        <v>0</v>
      </c>
      <c r="S14" s="220"/>
      <c r="T14" s="93">
        <f t="shared" si="30"/>
        <v>0</v>
      </c>
      <c r="U14" s="217"/>
      <c r="V14" s="94">
        <f t="shared" si="32"/>
        <v>0</v>
      </c>
      <c r="W14" s="214"/>
      <c r="X14" s="126"/>
      <c r="Y14" s="93" t="str">
        <f t="shared" si="33"/>
        <v xml:space="preserve"> </v>
      </c>
      <c r="Z14" s="93" t="str">
        <f t="shared" si="34"/>
        <v xml:space="preserve"> </v>
      </c>
      <c r="AA14" s="92"/>
      <c r="AB14" s="92"/>
      <c r="AC14" s="92"/>
      <c r="AD14" s="92">
        <f t="shared" si="35"/>
        <v>0.15</v>
      </c>
      <c r="AE14" s="95">
        <f t="shared" si="36"/>
        <v>0.15</v>
      </c>
      <c r="AF14" s="92"/>
      <c r="AG14" s="92"/>
      <c r="AH14" s="92"/>
      <c r="AI14" s="95" t="e">
        <f>AI13-(AI13*AE14)</f>
        <v>#VALUE!</v>
      </c>
      <c r="AJ14" s="220"/>
      <c r="AK14" s="223"/>
      <c r="AL14" s="92">
        <f t="shared" si="39"/>
        <v>0</v>
      </c>
      <c r="AM14" s="217"/>
      <c r="AN14" s="217"/>
      <c r="AO14" s="214"/>
      <c r="AP14" s="92"/>
      <c r="AQ14" s="162"/>
      <c r="AR14" s="162"/>
      <c r="AS14" s="181"/>
      <c r="AT14" s="181"/>
      <c r="AU14" s="162"/>
      <c r="AV14" s="250"/>
      <c r="AW14" s="252"/>
      <c r="AX14" s="162"/>
      <c r="AY14" s="162"/>
      <c r="AZ14" s="162"/>
      <c r="BA14" s="162"/>
      <c r="BB14" s="244"/>
      <c r="BC14" s="92"/>
      <c r="BD14" s="178"/>
      <c r="BE14" s="92"/>
      <c r="BF14" s="92"/>
      <c r="BG14" s="239"/>
      <c r="BH14" s="241"/>
      <c r="BI14" s="92"/>
      <c r="BJ14" s="92"/>
      <c r="BK14" s="92"/>
      <c r="BL14" s="92"/>
      <c r="BM14" s="92"/>
      <c r="BN14" s="97"/>
    </row>
    <row r="15" spans="1:72" s="91" customFormat="1" ht="28.5" customHeight="1">
      <c r="A15" s="159"/>
      <c r="B15" s="162"/>
      <c r="C15" s="162"/>
      <c r="D15" s="162"/>
      <c r="E15" s="162"/>
      <c r="F15" s="92"/>
      <c r="G15" s="126" t="s">
        <v>137</v>
      </c>
      <c r="H15" s="162"/>
      <c r="I15" s="162"/>
      <c r="J15" s="174"/>
      <c r="K15" s="165"/>
      <c r="L15" s="220"/>
      <c r="M15" s="248"/>
      <c r="N15" s="94">
        <f t="shared" si="26"/>
        <v>0</v>
      </c>
      <c r="O15" s="162"/>
      <c r="P15" s="162"/>
      <c r="Q15" s="220"/>
      <c r="R15" s="92">
        <f t="shared" si="28"/>
        <v>0</v>
      </c>
      <c r="S15" s="220"/>
      <c r="T15" s="93">
        <f t="shared" si="30"/>
        <v>0</v>
      </c>
      <c r="U15" s="217"/>
      <c r="V15" s="94">
        <f t="shared" si="32"/>
        <v>0</v>
      </c>
      <c r="W15" s="214"/>
      <c r="X15" s="126"/>
      <c r="Y15" s="93" t="str">
        <f t="shared" si="33"/>
        <v xml:space="preserve"> </v>
      </c>
      <c r="Z15" s="93" t="str">
        <f t="shared" si="34"/>
        <v xml:space="preserve"> </v>
      </c>
      <c r="AA15" s="92"/>
      <c r="AB15" s="92"/>
      <c r="AC15" s="92"/>
      <c r="AD15" s="92">
        <f t="shared" si="35"/>
        <v>0.15</v>
      </c>
      <c r="AE15" s="95">
        <f t="shared" si="36"/>
        <v>0.15</v>
      </c>
      <c r="AF15" s="92"/>
      <c r="AG15" s="92"/>
      <c r="AH15" s="92"/>
      <c r="AI15" s="95" t="e">
        <f>AI14-(AI14*AE15)</f>
        <v>#VALUE!</v>
      </c>
      <c r="AJ15" s="220"/>
      <c r="AK15" s="223"/>
      <c r="AL15" s="92" t="e">
        <f>VALUE(AK12)</f>
        <v>#VALUE!</v>
      </c>
      <c r="AM15" s="217"/>
      <c r="AN15" s="217"/>
      <c r="AO15" s="214"/>
      <c r="AP15" s="162"/>
      <c r="AQ15" s="162"/>
      <c r="AR15" s="162"/>
      <c r="AS15" s="181"/>
      <c r="AT15" s="181"/>
      <c r="AU15" s="162"/>
      <c r="AV15" s="250"/>
      <c r="AW15" s="252"/>
      <c r="AX15" s="162"/>
      <c r="AY15" s="162"/>
      <c r="AZ15" s="162"/>
      <c r="BA15" s="162"/>
      <c r="BB15" s="245"/>
      <c r="BC15" s="178"/>
      <c r="BD15" s="179"/>
      <c r="BE15" s="178"/>
      <c r="BF15" s="178"/>
      <c r="BG15" s="239"/>
      <c r="BH15" s="242"/>
      <c r="BI15" s="92"/>
      <c r="BJ15" s="92"/>
      <c r="BK15" s="92"/>
      <c r="BL15" s="92"/>
      <c r="BM15" s="92"/>
      <c r="BN15" s="97"/>
    </row>
    <row r="16" spans="1:72" s="91" customFormat="1" ht="28.5" customHeight="1">
      <c r="A16" s="159"/>
      <c r="B16" s="162"/>
      <c r="C16" s="162"/>
      <c r="D16" s="162"/>
      <c r="E16" s="162"/>
      <c r="F16" s="92"/>
      <c r="G16" s="126" t="s">
        <v>138</v>
      </c>
      <c r="H16" s="162"/>
      <c r="I16" s="162"/>
      <c r="J16" s="174"/>
      <c r="K16" s="165"/>
      <c r="L16" s="220"/>
      <c r="M16" s="248"/>
      <c r="N16" s="94">
        <f t="shared" si="26"/>
        <v>0</v>
      </c>
      <c r="O16" s="162"/>
      <c r="P16" s="162"/>
      <c r="Q16" s="220"/>
      <c r="R16" s="92">
        <f t="shared" si="28"/>
        <v>0</v>
      </c>
      <c r="S16" s="220"/>
      <c r="T16" s="93">
        <f t="shared" si="30"/>
        <v>0</v>
      </c>
      <c r="U16" s="217"/>
      <c r="V16" s="94">
        <f t="shared" si="32"/>
        <v>0</v>
      </c>
      <c r="W16" s="214"/>
      <c r="X16" s="92"/>
      <c r="Y16" s="93" t="str">
        <f t="shared" si="33"/>
        <v xml:space="preserve"> </v>
      </c>
      <c r="Z16" s="93" t="str">
        <f t="shared" si="34"/>
        <v xml:space="preserve"> </v>
      </c>
      <c r="AA16" s="92"/>
      <c r="AB16" s="92" t="str">
        <f t="shared" ref="AB12:AB17" si="40">IF(AA16="","",IF(AA16="Preventivo",25%,IF(AA16="Detectivo",15%,10%)))</f>
        <v/>
      </c>
      <c r="AC16" s="92"/>
      <c r="AD16" s="92">
        <f t="shared" si="35"/>
        <v>0.15</v>
      </c>
      <c r="AE16" s="95"/>
      <c r="AF16" s="92"/>
      <c r="AG16" s="92"/>
      <c r="AH16" s="92"/>
      <c r="AI16" s="95"/>
      <c r="AJ16" s="220"/>
      <c r="AK16" s="223"/>
      <c r="AL16" s="92">
        <f t="shared" si="39"/>
        <v>0</v>
      </c>
      <c r="AM16" s="217"/>
      <c r="AN16" s="217"/>
      <c r="AO16" s="214"/>
      <c r="AP16" s="162"/>
      <c r="AQ16" s="162"/>
      <c r="AR16" s="162"/>
      <c r="AS16" s="181"/>
      <c r="AT16" s="181"/>
      <c r="AU16" s="162"/>
      <c r="AV16" s="250"/>
      <c r="AW16" s="252"/>
      <c r="AX16" s="162"/>
      <c r="AY16" s="162"/>
      <c r="AZ16" s="162"/>
      <c r="BA16" s="162"/>
      <c r="BB16" s="245"/>
      <c r="BC16" s="179"/>
      <c r="BD16" s="179"/>
      <c r="BE16" s="179"/>
      <c r="BF16" s="179"/>
      <c r="BG16" s="240"/>
      <c r="BH16" s="243"/>
      <c r="BI16" s="92"/>
      <c r="BJ16" s="92"/>
      <c r="BK16" s="92"/>
      <c r="BL16" s="92"/>
      <c r="BM16" s="92"/>
      <c r="BN16" s="97"/>
    </row>
    <row r="17" spans="1:66" s="91" customFormat="1" ht="28.5" customHeight="1">
      <c r="A17" s="160"/>
      <c r="B17" s="163"/>
      <c r="C17" s="163"/>
      <c r="D17" s="163"/>
      <c r="E17" s="163"/>
      <c r="F17" s="112"/>
      <c r="G17" s="127" t="s">
        <v>139</v>
      </c>
      <c r="H17" s="163"/>
      <c r="I17" s="163"/>
      <c r="J17" s="175"/>
      <c r="K17" s="166"/>
      <c r="L17" s="221"/>
      <c r="M17" s="249"/>
      <c r="N17" s="114">
        <f t="shared" si="26"/>
        <v>0</v>
      </c>
      <c r="O17" s="163"/>
      <c r="P17" s="163"/>
      <c r="Q17" s="221"/>
      <c r="R17" s="112">
        <f t="shared" si="28"/>
        <v>0</v>
      </c>
      <c r="S17" s="221"/>
      <c r="T17" s="113">
        <f t="shared" si="30"/>
        <v>0</v>
      </c>
      <c r="U17" s="218"/>
      <c r="V17" s="114">
        <f t="shared" si="32"/>
        <v>0</v>
      </c>
      <c r="W17" s="215"/>
      <c r="X17" s="112"/>
      <c r="Y17" s="113" t="str">
        <f t="shared" si="33"/>
        <v xml:space="preserve"> </v>
      </c>
      <c r="Z17" s="113" t="str">
        <f t="shared" si="34"/>
        <v xml:space="preserve"> </v>
      </c>
      <c r="AA17" s="112"/>
      <c r="AB17" s="112" t="str">
        <f t="shared" si="40"/>
        <v/>
      </c>
      <c r="AC17" s="112"/>
      <c r="AD17" s="112">
        <f t="shared" si="35"/>
        <v>0.15</v>
      </c>
      <c r="AE17" s="115"/>
      <c r="AF17" s="112"/>
      <c r="AG17" s="112"/>
      <c r="AH17" s="112"/>
      <c r="AI17" s="115"/>
      <c r="AJ17" s="221"/>
      <c r="AK17" s="224"/>
      <c r="AL17" s="112">
        <f t="shared" si="39"/>
        <v>0</v>
      </c>
      <c r="AM17" s="218"/>
      <c r="AN17" s="218"/>
      <c r="AO17" s="215"/>
      <c r="AP17" s="163"/>
      <c r="AQ17" s="163"/>
      <c r="AR17" s="163"/>
      <c r="AS17" s="182"/>
      <c r="AT17" s="182"/>
      <c r="AU17" s="163"/>
      <c r="AV17" s="251"/>
      <c r="AW17" s="253"/>
      <c r="AX17" s="163"/>
      <c r="AY17" s="163"/>
      <c r="AZ17" s="163"/>
      <c r="BA17" s="163"/>
      <c r="BB17" s="246"/>
      <c r="BC17" s="180"/>
      <c r="BD17" s="180"/>
      <c r="BE17" s="180"/>
      <c r="BF17" s="180"/>
      <c r="BG17" s="112"/>
      <c r="BH17" s="116"/>
      <c r="BI17" s="112"/>
      <c r="BJ17" s="112"/>
      <c r="BK17" s="112"/>
      <c r="BL17" s="112"/>
      <c r="BM17" s="112"/>
      <c r="BN17" s="117"/>
    </row>
    <row r="18" spans="1:66"/>
    <row r="19" spans="1:66"/>
    <row r="20" spans="1:66"/>
    <row r="21" spans="1:66"/>
    <row r="22" spans="1:66"/>
    <row r="23" spans="1:66"/>
    <row r="24" spans="1:66"/>
    <row r="25" spans="1:66"/>
    <row r="26" spans="1:66"/>
    <row r="27" spans="1:66"/>
    <row r="28" spans="1:66"/>
    <row r="29" spans="1:66"/>
    <row r="30" spans="1:66"/>
    <row r="31" spans="1:66"/>
    <row r="32" spans="1:6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9">
    <mergeCell ref="BG14:BG16"/>
    <mergeCell ref="BH14:BH16"/>
    <mergeCell ref="BB14:BB17"/>
    <mergeCell ref="BA14:BA17"/>
    <mergeCell ref="E12:E17"/>
    <mergeCell ref="L12:L17"/>
    <mergeCell ref="M12:M17"/>
    <mergeCell ref="Q12:Q17"/>
    <mergeCell ref="S12:S17"/>
    <mergeCell ref="AY14:AY17"/>
    <mergeCell ref="AR14:AR17"/>
    <mergeCell ref="AP15:AP17"/>
    <mergeCell ref="AT14:AT17"/>
    <mergeCell ref="AU14:AU17"/>
    <mergeCell ref="AX12:AX17"/>
    <mergeCell ref="AV14:AV17"/>
    <mergeCell ref="AW14:AW17"/>
    <mergeCell ref="AZ14:AZ17"/>
    <mergeCell ref="BF15:BF17"/>
    <mergeCell ref="BE15:BE17"/>
    <mergeCell ref="AX7:AX9"/>
    <mergeCell ref="V7:V9"/>
    <mergeCell ref="AL7:AL9"/>
    <mergeCell ref="AE7:AE9"/>
    <mergeCell ref="AI7:AI9"/>
    <mergeCell ref="AX10:AX11"/>
    <mergeCell ref="H12:H17"/>
    <mergeCell ref="I12:I17"/>
    <mergeCell ref="D4:D6"/>
    <mergeCell ref="S7:S9"/>
    <mergeCell ref="U7:U9"/>
    <mergeCell ref="W7:W9"/>
    <mergeCell ref="W10:W11"/>
    <mergeCell ref="AJ10:AJ11"/>
    <mergeCell ref="AM10:AM11"/>
    <mergeCell ref="AK10:AK11"/>
    <mergeCell ref="AN10:AN11"/>
    <mergeCell ref="AO10:AO11"/>
    <mergeCell ref="AP10:AP11"/>
    <mergeCell ref="J10:J11"/>
    <mergeCell ref="K10:K11"/>
    <mergeCell ref="L10:L11"/>
    <mergeCell ref="M10:M11"/>
    <mergeCell ref="O10:O11"/>
    <mergeCell ref="C4:C6"/>
    <mergeCell ref="F4:W5"/>
    <mergeCell ref="W12:W17"/>
    <mergeCell ref="AM12:AM17"/>
    <mergeCell ref="AN12:AN17"/>
    <mergeCell ref="AO12:AO17"/>
    <mergeCell ref="O12:O17"/>
    <mergeCell ref="P12:P17"/>
    <mergeCell ref="AJ12:AJ17"/>
    <mergeCell ref="AK12:AK17"/>
    <mergeCell ref="U12:U17"/>
    <mergeCell ref="D7:D9"/>
    <mergeCell ref="E7:E9"/>
    <mergeCell ref="F7:F9"/>
    <mergeCell ref="G7:G9"/>
    <mergeCell ref="H7:H9"/>
    <mergeCell ref="I7:I9"/>
    <mergeCell ref="J7:J9"/>
    <mergeCell ref="K7:K9"/>
    <mergeCell ref="L7:L9"/>
    <mergeCell ref="M7:M9"/>
    <mergeCell ref="O7:O9"/>
    <mergeCell ref="P7:P9"/>
    <mergeCell ref="Q7:Q9"/>
    <mergeCell ref="BK7:BK9"/>
    <mergeCell ref="BD7:BD9"/>
    <mergeCell ref="A4:B6"/>
    <mergeCell ref="E4:E6"/>
    <mergeCell ref="BC4:BH5"/>
    <mergeCell ref="AJ7:AJ9"/>
    <mergeCell ref="AK7:AK9"/>
    <mergeCell ref="AM7:AM9"/>
    <mergeCell ref="AN7:AN9"/>
    <mergeCell ref="AO7:AO9"/>
    <mergeCell ref="AP7:AP9"/>
    <mergeCell ref="A7:A9"/>
    <mergeCell ref="N7:N9"/>
    <mergeCell ref="BI4:BN5"/>
    <mergeCell ref="AA5:AH5"/>
    <mergeCell ref="AI5:AI6"/>
    <mergeCell ref="AJ5:AJ6"/>
    <mergeCell ref="AK5:AK6"/>
    <mergeCell ref="AM5:AM6"/>
    <mergeCell ref="AQ4:AV5"/>
    <mergeCell ref="AW4:BB5"/>
    <mergeCell ref="AN5:AN6"/>
    <mergeCell ref="AO5:AO6"/>
    <mergeCell ref="AP5:AP6"/>
    <mergeCell ref="A12:A17"/>
    <mergeCell ref="B12:B17"/>
    <mergeCell ref="C12:C17"/>
    <mergeCell ref="D12:D17"/>
    <mergeCell ref="K12:K17"/>
    <mergeCell ref="A1:B3"/>
    <mergeCell ref="BJ7:BJ9"/>
    <mergeCell ref="J12:J17"/>
    <mergeCell ref="X5:X6"/>
    <mergeCell ref="X4:AP4"/>
    <mergeCell ref="Y5:Z5"/>
    <mergeCell ref="AB7:AB9"/>
    <mergeCell ref="AD7:AD9"/>
    <mergeCell ref="BC15:BC17"/>
    <mergeCell ref="BD14:BD17"/>
    <mergeCell ref="AQ14:AQ17"/>
    <mergeCell ref="AS14:AS17"/>
    <mergeCell ref="J1:L3"/>
    <mergeCell ref="C1:I1"/>
    <mergeCell ref="C2:I2"/>
    <mergeCell ref="C3:E3"/>
    <mergeCell ref="F3:I3"/>
    <mergeCell ref="B7:B9"/>
    <mergeCell ref="C7:C9"/>
    <mergeCell ref="P10:P11"/>
    <mergeCell ref="Q10:Q11"/>
    <mergeCell ref="S10:S11"/>
    <mergeCell ref="U10:U11"/>
    <mergeCell ref="A10:A11"/>
    <mergeCell ref="B10:B11"/>
    <mergeCell ref="C10:C11"/>
    <mergeCell ref="D10:D11"/>
    <mergeCell ref="E10:E11"/>
    <mergeCell ref="F10:F11"/>
    <mergeCell ref="G10:G11"/>
    <mergeCell ref="H10:H11"/>
    <mergeCell ref="I10:I11"/>
  </mergeCells>
  <conditionalFormatting sqref="L7:N7 L10:N10">
    <cfRule type="expression" dxfId="91" priority="200">
      <formula>IF($L7="Muy alta",TRUE,FALSE)</formula>
    </cfRule>
    <cfRule type="expression" dxfId="90" priority="201">
      <formula>IF($L7="Alta",TRUE,FALSE)</formula>
    </cfRule>
    <cfRule type="expression" dxfId="89" priority="202">
      <formula>IF($L7="Media",TRUE,FALSE)</formula>
    </cfRule>
    <cfRule type="expression" dxfId="88" priority="204">
      <formula>IF($L7="Baja",TRUE,FALSE)</formula>
    </cfRule>
    <cfRule type="expression" dxfId="87" priority="205">
      <formula>IF($L7="Muy Baja",TRUE,FALSE)</formula>
    </cfRule>
  </conditionalFormatting>
  <conditionalFormatting sqref="U7:V7 U10:V10 AM7:AN7 AM10:AN10">
    <cfRule type="expression" dxfId="86" priority="190">
      <formula>IF($U7=100%,TRUE,FALSE)</formula>
    </cfRule>
    <cfRule type="expression" dxfId="85" priority="191">
      <formula>IF($U7=80%,TRUE,FALSE)</formula>
    </cfRule>
    <cfRule type="expression" dxfId="84" priority="192">
      <formula>IF($U7=60%,TRUE,FALSE)</formula>
    </cfRule>
    <cfRule type="expression" dxfId="83" priority="193">
      <formula>IF($U7=40%,TRUE,FALSE)</formula>
    </cfRule>
    <cfRule type="expression" dxfId="82" priority="194">
      <formula>IF($U7=20%,TRUE,FALSE)</formula>
    </cfRule>
  </conditionalFormatting>
  <conditionalFormatting sqref="Q7 Q10">
    <cfRule type="expression" dxfId="81" priority="174">
      <formula>IF($Q7="Catastrofico 100%",TRUE,FALSE)</formula>
    </cfRule>
    <cfRule type="expression" dxfId="80" priority="175">
      <formula>IF($Q7="Mayor 80%",TRUE,FALSE)</formula>
    </cfRule>
    <cfRule type="expression" dxfId="79" priority="176">
      <formula>IF($Q7="Moderado 60%",TRUE,FALSE)</formula>
    </cfRule>
    <cfRule type="expression" dxfId="78" priority="177">
      <formula>IF($Q7="Menor 40%",TRUE,FALSE)</formula>
    </cfRule>
    <cfRule type="expression" dxfId="77" priority="178">
      <formula>IF($Q7="Leve 20%",TRUE,FALSE)</formula>
    </cfRule>
  </conditionalFormatting>
  <conditionalFormatting sqref="S7 S10">
    <cfRule type="expression" dxfId="76" priority="169">
      <formula>IF($S7="Catastrofico 100%",TRUE,FALSE)</formula>
    </cfRule>
    <cfRule type="expression" dxfId="75" priority="170">
      <formula>IF($S7="Mayor 80%",TRUE,FALSE)</formula>
    </cfRule>
    <cfRule type="expression" dxfId="74" priority="171">
      <formula>IF($S7="Moderado 60%",TRUE,FALSE)</formula>
    </cfRule>
    <cfRule type="expression" dxfId="73" priority="172">
      <formula>IF($S7="Menor 40%",TRUE,FALSE)</formula>
    </cfRule>
    <cfRule type="expression" dxfId="72" priority="173">
      <formula>IF($S7="Leve 20%",TRUE,FALSE)</formula>
    </cfRule>
  </conditionalFormatting>
  <conditionalFormatting sqref="W7 AO7 W10 AO10">
    <cfRule type="expression" dxfId="71" priority="160">
      <formula>IF($W7="Extremo",TRUE,FALSE)</formula>
    </cfRule>
    <cfRule type="expression" dxfId="70" priority="161">
      <formula>IF($W7="Alto",TRUE,FALSE)</formula>
    </cfRule>
    <cfRule type="expression" dxfId="69" priority="162">
      <formula>IF($W7="Moderado",TRUE,FALSE)</formula>
    </cfRule>
    <cfRule type="expression" dxfId="68" priority="163">
      <formula>IF($W7="Bajo",TRUE,FALSE)</formula>
    </cfRule>
  </conditionalFormatting>
  <conditionalFormatting sqref="AJ7:AK7 AJ12 AJ10">
    <cfRule type="expression" dxfId="67" priority="155">
      <formula>IF($AJ7="Muy alta",TRUE,FALSE)</formula>
    </cfRule>
    <cfRule type="expression" dxfId="66" priority="156">
      <formula>IF($AJ7="Alta",TRUE,FALSE)</formula>
    </cfRule>
    <cfRule type="expression" dxfId="65" priority="157">
      <formula>IF($AJ7="Media",TRUE,FALSE)</formula>
    </cfRule>
    <cfRule type="expression" dxfId="64" priority="158">
      <formula>IF($AJ7="Baja",TRUE,FALSE)</formula>
    </cfRule>
    <cfRule type="expression" dxfId="63" priority="159">
      <formula>IF($AJ7="Muy baja",TRUE,FALSE)</formula>
    </cfRule>
  </conditionalFormatting>
  <conditionalFormatting sqref="N15:N17">
    <cfRule type="expression" dxfId="62" priority="136">
      <formula>IF($L15="Muy alta",TRUE,FALSE)</formula>
    </cfRule>
    <cfRule type="expression" dxfId="61" priority="137">
      <formula>IF($L15="Alta",TRUE,FALSE)</formula>
    </cfRule>
    <cfRule type="expression" dxfId="60" priority="138">
      <formula>IF($L15="Media",TRUE,FALSE)</formula>
    </cfRule>
    <cfRule type="expression" dxfId="59" priority="139">
      <formula>IF($L15="Baja",TRUE,FALSE)</formula>
    </cfRule>
    <cfRule type="expression" dxfId="58" priority="140">
      <formula>IF($L15="Muy Baja",TRUE,FALSE)</formula>
    </cfRule>
  </conditionalFormatting>
  <conditionalFormatting sqref="V15:V17">
    <cfRule type="expression" dxfId="57" priority="131">
      <formula>IF($U15=100%,TRUE,FALSE)</formula>
    </cfRule>
    <cfRule type="expression" dxfId="56" priority="132">
      <formula>IF($U15=80%,TRUE,FALSE)</formula>
    </cfRule>
    <cfRule type="expression" dxfId="55" priority="133">
      <formula>IF($U15=60%,TRUE,FALSE)</formula>
    </cfRule>
    <cfRule type="expression" dxfId="54" priority="134">
      <formula>IF($U15=40%,TRUE,FALSE)</formula>
    </cfRule>
    <cfRule type="expression" dxfId="53" priority="135">
      <formula>IF($U15=20%,TRUE,FALSE)</formula>
    </cfRule>
  </conditionalFormatting>
  <conditionalFormatting sqref="N11">
    <cfRule type="expression" dxfId="52" priority="88">
      <formula>IF($L11="Muy alta",TRUE,FALSE)</formula>
    </cfRule>
    <cfRule type="expression" dxfId="51" priority="89">
      <formula>IF($L11="Alta",TRUE,FALSE)</formula>
    </cfRule>
    <cfRule type="expression" dxfId="50" priority="90">
      <formula>IF($L11="Media",TRUE,FALSE)</formula>
    </cfRule>
    <cfRule type="expression" dxfId="49" priority="91">
      <formula>IF($L11="Baja",TRUE,FALSE)</formula>
    </cfRule>
    <cfRule type="expression" dxfId="48" priority="92">
      <formula>IF($L11="Muy Baja",TRUE,FALSE)</formula>
    </cfRule>
  </conditionalFormatting>
  <conditionalFormatting sqref="V11">
    <cfRule type="expression" dxfId="47" priority="83">
      <formula>IF($U11=100%,TRUE,FALSE)</formula>
    </cfRule>
    <cfRule type="expression" dxfId="46" priority="84">
      <formula>IF($U11=80%,TRUE,FALSE)</formula>
    </cfRule>
    <cfRule type="expression" dxfId="45" priority="85">
      <formula>IF($U11=60%,TRUE,FALSE)</formula>
    </cfRule>
    <cfRule type="expression" dxfId="44" priority="86">
      <formula>IF($U11=40%,TRUE,FALSE)</formula>
    </cfRule>
    <cfRule type="expression" dxfId="43" priority="87">
      <formula>IF($U11=20%,TRUE,FALSE)</formula>
    </cfRule>
  </conditionalFormatting>
  <conditionalFormatting sqref="L12:N12 N13:N14">
    <cfRule type="expression" dxfId="42" priority="40">
      <formula>IF($L12="Muy alta",TRUE,FALSE)</formula>
    </cfRule>
    <cfRule type="expression" dxfId="41" priority="41">
      <formula>IF($L12="Alta",TRUE,FALSE)</formula>
    </cfRule>
    <cfRule type="expression" dxfId="40" priority="42">
      <formula>IF($L12="Media",TRUE,FALSE)</formula>
    </cfRule>
    <cfRule type="expression" dxfId="39" priority="43">
      <formula>IF($L12="Baja",TRUE,FALSE)</formula>
    </cfRule>
    <cfRule type="expression" dxfId="38" priority="44">
      <formula>IF($L12="Muy Baja",TRUE,FALSE)</formula>
    </cfRule>
  </conditionalFormatting>
  <conditionalFormatting sqref="U12:V12 AM12:AN12 V13:V14">
    <cfRule type="expression" dxfId="37" priority="35">
      <formula>IF($U12=100%,TRUE,FALSE)</formula>
    </cfRule>
    <cfRule type="expression" dxfId="36" priority="36">
      <formula>IF($U12=80%,TRUE,FALSE)</formula>
    </cfRule>
    <cfRule type="expression" dxfId="35" priority="37">
      <formula>IF($U12=60%,TRUE,FALSE)</formula>
    </cfRule>
    <cfRule type="expression" dxfId="34" priority="38">
      <formula>IF($U12=40%,TRUE,FALSE)</formula>
    </cfRule>
    <cfRule type="expression" dxfId="33" priority="39">
      <formula>IF($U12=20%,TRUE,FALSE)</formula>
    </cfRule>
  </conditionalFormatting>
  <conditionalFormatting sqref="Q12">
    <cfRule type="expression" dxfId="32" priority="30">
      <formula>IF($Q12="Catastrofico 100%",TRUE,FALSE)</formula>
    </cfRule>
    <cfRule type="expression" dxfId="31" priority="31">
      <formula>IF($Q12="Mayor 80%",TRUE,FALSE)</formula>
    </cfRule>
    <cfRule type="expression" dxfId="30" priority="32">
      <formula>IF($Q12="Moderado 60%",TRUE,FALSE)</formula>
    </cfRule>
    <cfRule type="expression" dxfId="29" priority="33">
      <formula>IF($Q12="Menor 40%",TRUE,FALSE)</formula>
    </cfRule>
    <cfRule type="expression" dxfId="28" priority="34">
      <formula>IF($Q12="Leve 20%",TRUE,FALSE)</formula>
    </cfRule>
  </conditionalFormatting>
  <conditionalFormatting sqref="S12">
    <cfRule type="expression" dxfId="27" priority="25">
      <formula>IF($S12="Catastrofico 100%",TRUE,FALSE)</formula>
    </cfRule>
    <cfRule type="expression" dxfId="26" priority="26">
      <formula>IF($S12="Mayor 80%",TRUE,FALSE)</formula>
    </cfRule>
    <cfRule type="expression" dxfId="25" priority="27">
      <formula>IF($S12="Moderado 60%",TRUE,FALSE)</formula>
    </cfRule>
    <cfRule type="expression" dxfId="24" priority="28">
      <formula>IF($S12="Menor 40%",TRUE,FALSE)</formula>
    </cfRule>
    <cfRule type="expression" dxfId="23" priority="29">
      <formula>IF($S12="Leve 20%",TRUE,FALSE)</formula>
    </cfRule>
  </conditionalFormatting>
  <conditionalFormatting sqref="W12 AO12">
    <cfRule type="expression" dxfId="22" priority="21">
      <formula>IF($W12="Extremo",TRUE,FALSE)</formula>
    </cfRule>
    <cfRule type="expression" dxfId="21" priority="22">
      <formula>IF($W12="Alto",TRUE,FALSE)</formula>
    </cfRule>
    <cfRule type="expression" dxfId="20" priority="23">
      <formula>IF($W12="Moderado",TRUE,FALSE)</formula>
    </cfRule>
    <cfRule type="expression" dxfId="19" priority="24">
      <formula>IF($W12="Bajo",TRUE,FALSE)</formula>
    </cfRule>
  </conditionalFormatting>
  <conditionalFormatting sqref="AK12">
    <cfRule type="expression" dxfId="18" priority="1">
      <formula>IF($AJ12="Muy alta",TRUE,FALSE)</formula>
    </cfRule>
    <cfRule type="expression" dxfId="17" priority="2">
      <formula>IF($AJ12="Alta",TRUE,FALSE)</formula>
    </cfRule>
    <cfRule type="expression" dxfId="16" priority="3">
      <formula>IF($AJ12="Media",TRUE,FALSE)</formula>
    </cfRule>
    <cfRule type="expression" dxfId="15" priority="4">
      <formula>IF($AJ12="Baja",TRUE,FALSE)</formula>
    </cfRule>
    <cfRule type="expression" dxfId="14" priority="5">
      <formula>IF($AJ12="Muy baja",TRUE,FALSE)</formula>
    </cfRule>
  </conditionalFormatting>
  <conditionalFormatting sqref="AK10">
    <cfRule type="expression" dxfId="13" priority="222">
      <formula>IF($AJ10="Muy alta",TRUE,FALSE)</formula>
    </cfRule>
    <cfRule type="expression" dxfId="12" priority="223">
      <formula>IF($AJ10="Alta",TRUE,FALSE)</formula>
    </cfRule>
    <cfRule type="expression" dxfId="11" priority="224">
      <formula>IF($AJ10="Media",TRUE,FALSE)</formula>
    </cfRule>
    <cfRule type="expression" dxfId="10" priority="225">
      <formula>IF($AJ10="Baja",TRUE,FALSE)</formula>
    </cfRule>
    <cfRule type="expression" dxfId="9" priority="226">
      <formula>IF($AJ10="Muy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K10 K12</xm:sqref>
        </x14:dataValidation>
        <x14:dataValidation type="list" allowBlank="1" showInputMessage="1" showErrorMessage="1" xr:uid="{161664FB-FB43-46A2-ACA3-A1D959DBE1E8}">
          <x14:formula1>
            <xm:f>Listas!$E$3:$E$7</xm:f>
          </x14:formula1>
          <xm:sqref>O7 O10 O12</xm:sqref>
        </x14:dataValidation>
        <x14:dataValidation type="list" allowBlank="1" showInputMessage="1" showErrorMessage="1" xr:uid="{CE63960E-9783-4930-BB1A-C82EC5B2BDFA}">
          <x14:formula1>
            <xm:f>Listas!$F$3:$F$7</xm:f>
          </x14:formula1>
          <xm:sqref>P7 P10 P12</xm:sqref>
        </x14:dataValidation>
        <x14:dataValidation type="list" allowBlank="1" showInputMessage="1" showErrorMessage="1" xr:uid="{BC795DE6-5D32-4AE9-9E87-F5BDD0C633CF}">
          <x14:formula1>
            <xm:f>Listas!$I$2:$I$3</xm:f>
          </x14:formula1>
          <xm:sqref>AC7:AD7 AC8:AC9 AC10:AD17</xm:sqref>
        </x14:dataValidation>
        <x14:dataValidation type="list" allowBlank="1" showInputMessage="1" showErrorMessage="1" xr:uid="{2C27F230-6833-4B66-91EB-0AC5B9E00340}">
          <x14:formula1>
            <xm:f>Listas!$N$2:$N$5</xm:f>
          </x14:formula1>
          <xm:sqref>AP7 AP12:AP15 AP10</xm:sqref>
        </x14:dataValidation>
        <x14:dataValidation type="list" allowBlank="1" showInputMessage="1" showErrorMessage="1" xr:uid="{008DCCA4-6B15-4E9E-BF0B-024B6C2A85D2}">
          <x14:formula1>
            <xm:f>Listas!$A$2:$A$10</xm:f>
          </x14:formula1>
          <xm:sqref>J7 J10 J12</xm:sqref>
        </x14:dataValidation>
        <x14:dataValidation type="list" allowBlank="1" showInputMessage="1" showErrorMessage="1" xr:uid="{1651180C-A264-4DBE-8DDC-1E33069FADA3}">
          <x14:formula1>
            <xm:f>Listas!$R$2:$R$3</xm:f>
          </x14:formula1>
          <xm:sqref>B7 B10</xm:sqref>
        </x14:dataValidation>
        <x14:dataValidation type="list" allowBlank="1" showInputMessage="1" showErrorMessage="1" xr:uid="{C02F0F0B-BE94-4170-B066-729F35051F44}">
          <x14:formula1>
            <xm:f>Listas!$T$2:$T$3</xm:f>
          </x14:formula1>
          <xm:sqref>BD7 BD10:BD14 BJ7 AX12 BJ10:BJ17 AX7:AX10</xm:sqref>
        </x14:dataValidation>
        <x14:dataValidation type="list" allowBlank="1" showInputMessage="1" showErrorMessage="1" xr:uid="{46D6E266-95CA-41BA-99FE-E9CCB3C9174A}">
          <x14:formula1>
            <xm:f>Listas!$P$2:$P$4</xm:f>
          </x14:formula1>
          <xm:sqref>AU7:AU14</xm:sqref>
        </x14:dataValidation>
        <x14:dataValidation type="list" allowBlank="1" showInputMessage="1" showErrorMessage="1" xr:uid="{F4C3936E-7187-4E9B-9409-5FEAD27D909E}">
          <x14:formula1>
            <xm:f>Listas!$H$2:$H$4</xm:f>
          </x14:formula1>
          <xm:sqref>AA7:AA17</xm:sqref>
        </x14:dataValidation>
        <x14:dataValidation type="list" allowBlank="1" showInputMessage="1" showErrorMessage="1" xr:uid="{2F1CA850-B5CC-4D9E-887D-25F63C0DF97B}">
          <x14:formula1>
            <xm:f>Listas!$J$2:$J$3</xm:f>
          </x14:formula1>
          <xm:sqref>AF7:AF17</xm:sqref>
        </x14:dataValidation>
        <x14:dataValidation type="list" allowBlank="1" showInputMessage="1" showErrorMessage="1" xr:uid="{B34E9BD0-E261-482D-BFD0-A58D3E1817FF}">
          <x14:formula1>
            <xm:f>Listas!$K$2:$K$3</xm:f>
          </x14:formula1>
          <xm:sqref>AG7:AG17</xm:sqref>
        </x14:dataValidation>
        <x14:dataValidation type="list" allowBlank="1" showInputMessage="1" showErrorMessage="1" xr:uid="{46975C80-A6DF-4BD4-BD1D-DB8F650B5A7F}">
          <x14:formula1>
            <xm:f>Listas!$L$2:$L$3</xm:f>
          </x14:formula1>
          <xm:sqref>AH7:AH17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G1" workbookViewId="0">
      <selection activeCell="T2" sqref="T2"/>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26</v>
      </c>
      <c r="C1" s="16" t="s">
        <v>140</v>
      </c>
      <c r="E1" s="254" t="s">
        <v>141</v>
      </c>
      <c r="F1" s="254"/>
      <c r="H1" s="255" t="s">
        <v>15</v>
      </c>
      <c r="I1" s="255"/>
      <c r="J1" s="255"/>
      <c r="K1" s="255"/>
      <c r="L1" s="255"/>
      <c r="N1" s="15" t="s">
        <v>21</v>
      </c>
      <c r="P1" s="17" t="s">
        <v>44</v>
      </c>
      <c r="R1" s="17" t="s">
        <v>142</v>
      </c>
      <c r="T1" s="18" t="s">
        <v>47</v>
      </c>
    </row>
    <row r="2" spans="1:23" ht="49.5" customHeight="1">
      <c r="A2" s="19" t="s">
        <v>143</v>
      </c>
      <c r="C2" s="21" t="s">
        <v>61</v>
      </c>
      <c r="E2" s="24" t="s">
        <v>144</v>
      </c>
      <c r="F2" s="24" t="s">
        <v>30</v>
      </c>
      <c r="H2" s="32" t="s">
        <v>64</v>
      </c>
      <c r="I2" s="32" t="s">
        <v>94</v>
      </c>
      <c r="J2" s="32" t="s">
        <v>66</v>
      </c>
      <c r="K2" s="32" t="s">
        <v>67</v>
      </c>
      <c r="L2" s="32" t="s">
        <v>68</v>
      </c>
      <c r="N2" s="31" t="s">
        <v>145</v>
      </c>
      <c r="P2" s="43" t="s">
        <v>146</v>
      </c>
      <c r="R2" s="32" t="s">
        <v>52</v>
      </c>
      <c r="T2" s="35" t="s">
        <v>75</v>
      </c>
    </row>
    <row r="3" spans="1:23" ht="49.5" customHeight="1">
      <c r="A3" s="19" t="s">
        <v>147</v>
      </c>
      <c r="C3" s="21" t="s">
        <v>108</v>
      </c>
      <c r="E3" s="25" t="s">
        <v>148</v>
      </c>
      <c r="F3" s="25" t="s">
        <v>149</v>
      </c>
      <c r="H3" s="32" t="s">
        <v>150</v>
      </c>
      <c r="I3" s="32" t="s">
        <v>65</v>
      </c>
      <c r="J3" s="32" t="s">
        <v>151</v>
      </c>
      <c r="K3" s="32" t="s">
        <v>152</v>
      </c>
      <c r="L3" s="32" t="s">
        <v>153</v>
      </c>
      <c r="N3" s="118" t="s">
        <v>154</v>
      </c>
      <c r="P3" s="44" t="s">
        <v>72</v>
      </c>
      <c r="R3" s="32" t="s">
        <v>155</v>
      </c>
      <c r="T3" s="35" t="s">
        <v>156</v>
      </c>
    </row>
    <row r="4" spans="1:23" ht="96" customHeight="1">
      <c r="A4" s="19" t="s">
        <v>157</v>
      </c>
      <c r="C4" s="21" t="s">
        <v>158</v>
      </c>
      <c r="E4" s="25" t="s">
        <v>159</v>
      </c>
      <c r="F4" s="25" t="s">
        <v>62</v>
      </c>
      <c r="H4" s="32" t="s">
        <v>160</v>
      </c>
      <c r="I4" s="11"/>
      <c r="J4" s="11"/>
      <c r="K4" s="11"/>
      <c r="L4" s="11"/>
      <c r="N4" s="33" t="s">
        <v>161</v>
      </c>
      <c r="P4" s="43" t="s">
        <v>162</v>
      </c>
    </row>
    <row r="5" spans="1:23" ht="49.5" customHeight="1">
      <c r="A5" s="19" t="s">
        <v>163</v>
      </c>
      <c r="C5" s="21" t="s">
        <v>164</v>
      </c>
      <c r="E5" s="25" t="s">
        <v>165</v>
      </c>
      <c r="F5" s="25" t="s">
        <v>109</v>
      </c>
    </row>
    <row r="6" spans="1:23" ht="49.5" customHeight="1">
      <c r="A6" s="19" t="s">
        <v>166</v>
      </c>
      <c r="C6" s="22" t="s">
        <v>167</v>
      </c>
      <c r="E6" s="25" t="s">
        <v>168</v>
      </c>
      <c r="F6" s="25" t="s">
        <v>169</v>
      </c>
      <c r="N6" s="30"/>
    </row>
    <row r="7" spans="1:23" ht="49.5" customHeight="1">
      <c r="A7" s="19" t="s">
        <v>170</v>
      </c>
      <c r="E7" s="25" t="s">
        <v>171</v>
      </c>
      <c r="F7" s="25" t="s">
        <v>172</v>
      </c>
    </row>
    <row r="8" spans="1:23" ht="49.5" customHeight="1">
      <c r="A8" s="19" t="s">
        <v>173</v>
      </c>
      <c r="C8" s="16" t="s">
        <v>174</v>
      </c>
      <c r="E8" s="23"/>
      <c r="F8" s="23"/>
    </row>
    <row r="9" spans="1:23" ht="51.75" customHeight="1">
      <c r="A9" s="19" t="s">
        <v>175</v>
      </c>
      <c r="C9" s="32" t="s">
        <v>176</v>
      </c>
    </row>
    <row r="10" spans="1:23" ht="55.5" customHeight="1">
      <c r="A10" s="19" t="s">
        <v>177</v>
      </c>
      <c r="C10" s="32" t="s">
        <v>178</v>
      </c>
      <c r="E10" s="23"/>
      <c r="F10" s="23"/>
    </row>
    <row r="11" spans="1:23" ht="40.5" customHeight="1">
      <c r="A11" s="19" t="s">
        <v>179</v>
      </c>
      <c r="C11" s="32" t="s">
        <v>180</v>
      </c>
    </row>
    <row r="12" spans="1:23" ht="40.5" customHeight="1">
      <c r="C12" s="32" t="s">
        <v>181</v>
      </c>
    </row>
    <row r="13" spans="1:23" ht="40.5" customHeight="1">
      <c r="C13" s="32" t="s">
        <v>182</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56" t="s">
        <v>183</v>
      </c>
      <c r="C1" s="256"/>
      <c r="D1" s="256"/>
      <c r="E1" s="256"/>
      <c r="F1" s="256"/>
      <c r="G1" s="256"/>
      <c r="H1" s="256"/>
      <c r="I1" s="256"/>
      <c r="J1" s="256"/>
      <c r="K1" s="256"/>
    </row>
    <row r="2" spans="1:27">
      <c r="C2" s="41" t="s">
        <v>22</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34</v>
      </c>
      <c r="B4" s="40">
        <v>0.2</v>
      </c>
      <c r="C4" s="20" t="s">
        <v>184</v>
      </c>
      <c r="D4" s="20" t="s">
        <v>184</v>
      </c>
      <c r="E4" s="20" t="s">
        <v>185</v>
      </c>
      <c r="F4" s="20" t="s">
        <v>186</v>
      </c>
      <c r="G4" s="20" t="s">
        <v>187</v>
      </c>
    </row>
    <row r="5" spans="1:27">
      <c r="B5" s="40">
        <v>0.4</v>
      </c>
      <c r="C5" s="20" t="s">
        <v>184</v>
      </c>
      <c r="D5" s="20" t="s">
        <v>185</v>
      </c>
      <c r="E5" s="20" t="s">
        <v>185</v>
      </c>
      <c r="F5" s="20" t="s">
        <v>186</v>
      </c>
      <c r="G5" s="20" t="s">
        <v>187</v>
      </c>
    </row>
    <row r="6" spans="1:27">
      <c r="B6" s="40">
        <v>0.6</v>
      </c>
      <c r="C6" s="20" t="s">
        <v>185</v>
      </c>
      <c r="D6" s="20" t="s">
        <v>185</v>
      </c>
      <c r="E6" s="20" t="s">
        <v>185</v>
      </c>
      <c r="F6" s="20" t="s">
        <v>186</v>
      </c>
      <c r="G6" s="20" t="s">
        <v>187</v>
      </c>
    </row>
    <row r="7" spans="1:27">
      <c r="B7" s="40">
        <v>0.8</v>
      </c>
      <c r="C7" s="20" t="s">
        <v>185</v>
      </c>
      <c r="D7" s="20" t="s">
        <v>185</v>
      </c>
      <c r="E7" s="20" t="s">
        <v>186</v>
      </c>
      <c r="F7" s="20" t="s">
        <v>186</v>
      </c>
      <c r="G7" s="20" t="s">
        <v>187</v>
      </c>
    </row>
    <row r="8" spans="1:27">
      <c r="B8" s="40">
        <v>1</v>
      </c>
      <c r="C8" s="20" t="s">
        <v>186</v>
      </c>
      <c r="D8" s="20" t="s">
        <v>186</v>
      </c>
      <c r="E8" s="20" t="s">
        <v>186</v>
      </c>
      <c r="F8" s="20" t="s">
        <v>186</v>
      </c>
      <c r="G8" s="20" t="s">
        <v>187</v>
      </c>
    </row>
    <row r="9" spans="1:27">
      <c r="B9" s="40"/>
    </row>
    <row r="10" spans="1:27">
      <c r="B10" s="40"/>
    </row>
    <row r="20" spans="1:10" ht="29.25" customHeight="1">
      <c r="A20" s="256" t="s">
        <v>188</v>
      </c>
      <c r="B20" s="256"/>
      <c r="C20" s="256"/>
      <c r="D20" s="256"/>
      <c r="E20" s="256"/>
      <c r="F20" s="256"/>
      <c r="G20" s="256"/>
      <c r="H20" s="256"/>
      <c r="I20" s="256"/>
      <c r="J20" s="256"/>
    </row>
    <row r="22" spans="1:10">
      <c r="C22" s="41" t="s">
        <v>22</v>
      </c>
      <c r="D22" s="39"/>
    </row>
    <row r="23" spans="1:10">
      <c r="B23" s="20"/>
      <c r="C23" s="45" t="s">
        <v>189</v>
      </c>
      <c r="D23" s="45" t="s">
        <v>190</v>
      </c>
      <c r="E23" s="45" t="s">
        <v>185</v>
      </c>
      <c r="F23" s="45" t="s">
        <v>191</v>
      </c>
      <c r="G23" s="45" t="s">
        <v>192</v>
      </c>
    </row>
    <row r="24" spans="1:10">
      <c r="A24" s="39" t="s">
        <v>34</v>
      </c>
      <c r="B24" s="45" t="s">
        <v>193</v>
      </c>
      <c r="C24" s="20" t="s">
        <v>194</v>
      </c>
      <c r="D24" s="20" t="s">
        <v>194</v>
      </c>
      <c r="E24" s="20" t="s">
        <v>187</v>
      </c>
      <c r="F24" s="20" t="s">
        <v>187</v>
      </c>
      <c r="G24" s="20" t="s">
        <v>187</v>
      </c>
    </row>
    <row r="25" spans="1:10">
      <c r="B25" s="45" t="s">
        <v>195</v>
      </c>
      <c r="C25" s="20" t="s">
        <v>194</v>
      </c>
      <c r="D25" s="20" t="s">
        <v>194</v>
      </c>
      <c r="E25" s="20" t="s">
        <v>186</v>
      </c>
      <c r="F25" s="20" t="s">
        <v>187</v>
      </c>
      <c r="G25" s="20" t="s">
        <v>187</v>
      </c>
    </row>
    <row r="26" spans="1:10">
      <c r="B26" s="45" t="s">
        <v>196</v>
      </c>
      <c r="C26" s="20" t="s">
        <v>194</v>
      </c>
      <c r="D26" s="20" t="s">
        <v>194</v>
      </c>
      <c r="E26" s="20" t="s">
        <v>186</v>
      </c>
      <c r="F26" s="20" t="s">
        <v>187</v>
      </c>
      <c r="G26" s="20" t="s">
        <v>187</v>
      </c>
    </row>
    <row r="27" spans="1:10">
      <c r="B27" s="45" t="s">
        <v>197</v>
      </c>
      <c r="C27" s="20" t="s">
        <v>194</v>
      </c>
      <c r="D27" s="20" t="s">
        <v>194</v>
      </c>
      <c r="E27" s="20" t="s">
        <v>185</v>
      </c>
      <c r="F27" s="20" t="s">
        <v>186</v>
      </c>
      <c r="G27" s="20" t="s">
        <v>187</v>
      </c>
    </row>
    <row r="28" spans="1:10">
      <c r="B28" s="45" t="s">
        <v>198</v>
      </c>
      <c r="C28" s="20" t="s">
        <v>194</v>
      </c>
      <c r="D28" s="20" t="s">
        <v>194</v>
      </c>
      <c r="E28" s="20" t="s">
        <v>185</v>
      </c>
      <c r="F28" s="20" t="s">
        <v>186</v>
      </c>
      <c r="G28" s="20" t="s">
        <v>187</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60" t="s">
        <v>199</v>
      </c>
      <c r="B1" s="260"/>
      <c r="C1" s="260"/>
    </row>
    <row r="2" spans="1:3">
      <c r="A2" s="1" t="s">
        <v>200</v>
      </c>
      <c r="B2" s="1" t="s">
        <v>201</v>
      </c>
      <c r="C2" s="1" t="s">
        <v>202</v>
      </c>
    </row>
    <row r="3" spans="1:3">
      <c r="A3" s="2" t="s">
        <v>203</v>
      </c>
      <c r="B3" s="2" t="s">
        <v>204</v>
      </c>
      <c r="C3" s="2" t="s">
        <v>205</v>
      </c>
    </row>
    <row r="4" spans="1:3">
      <c r="A4" s="2" t="s">
        <v>206</v>
      </c>
      <c r="B4" s="2" t="s">
        <v>207</v>
      </c>
      <c r="C4" s="2" t="s">
        <v>208</v>
      </c>
    </row>
    <row r="5" spans="1:3">
      <c r="A5" s="2" t="s">
        <v>209</v>
      </c>
      <c r="B5" s="2" t="s">
        <v>210</v>
      </c>
      <c r="C5" s="2" t="s">
        <v>211</v>
      </c>
    </row>
    <row r="6" spans="1:3">
      <c r="A6" s="2" t="s">
        <v>212</v>
      </c>
      <c r="B6" s="2" t="s">
        <v>213</v>
      </c>
      <c r="C6" s="2" t="s">
        <v>214</v>
      </c>
    </row>
    <row r="7" spans="1:3">
      <c r="A7" s="2" t="s">
        <v>215</v>
      </c>
      <c r="B7" s="2" t="s">
        <v>216</v>
      </c>
      <c r="C7" s="2" t="s">
        <v>217</v>
      </c>
    </row>
    <row r="8" spans="1:3">
      <c r="A8" s="2" t="s">
        <v>218</v>
      </c>
      <c r="B8" s="2" t="s">
        <v>219</v>
      </c>
      <c r="C8" s="2" t="s">
        <v>220</v>
      </c>
    </row>
    <row r="9" spans="1:3">
      <c r="A9" s="2"/>
      <c r="B9" s="2"/>
      <c r="C9" s="2" t="s">
        <v>221</v>
      </c>
    </row>
    <row r="11" spans="1:3">
      <c r="A11" s="1" t="s">
        <v>222</v>
      </c>
    </row>
    <row r="12" spans="1:3">
      <c r="A12" s="2" t="s">
        <v>215</v>
      </c>
    </row>
    <row r="13" spans="1:3">
      <c r="A13" s="2" t="s">
        <v>223</v>
      </c>
    </row>
    <row r="14" spans="1:3">
      <c r="A14" s="2" t="s">
        <v>224</v>
      </c>
    </row>
    <row r="15" spans="1:3">
      <c r="A15" s="2" t="s">
        <v>225</v>
      </c>
    </row>
    <row r="16" spans="1:3">
      <c r="A16" s="2" t="s">
        <v>213</v>
      </c>
    </row>
    <row r="17" spans="1:3">
      <c r="A17" s="2" t="s">
        <v>226</v>
      </c>
    </row>
    <row r="18" spans="1:3">
      <c r="A18" s="2" t="s">
        <v>227</v>
      </c>
    </row>
    <row r="19" spans="1:3">
      <c r="A19" s="2" t="s">
        <v>228</v>
      </c>
    </row>
    <row r="20" spans="1:3">
      <c r="A20" s="2" t="s">
        <v>229</v>
      </c>
    </row>
    <row r="22" spans="1:3">
      <c r="A22" s="260" t="s">
        <v>230</v>
      </c>
      <c r="B22" s="260"/>
    </row>
    <row r="23" spans="1:3">
      <c r="A23" s="1" t="s">
        <v>231</v>
      </c>
      <c r="B23" s="1" t="s">
        <v>232</v>
      </c>
    </row>
    <row r="24" spans="1:3">
      <c r="A24" s="2" t="s">
        <v>233</v>
      </c>
      <c r="B24" s="2" t="s">
        <v>234</v>
      </c>
    </row>
    <row r="25" spans="1:3">
      <c r="A25" s="2" t="s">
        <v>235</v>
      </c>
      <c r="B25" s="2" t="s">
        <v>236</v>
      </c>
    </row>
    <row r="26" spans="1:3">
      <c r="A26" s="2" t="s">
        <v>237</v>
      </c>
      <c r="B26" s="2" t="s">
        <v>238</v>
      </c>
    </row>
    <row r="27" spans="1:3">
      <c r="A27" s="2" t="s">
        <v>239</v>
      </c>
      <c r="B27" s="2" t="s">
        <v>240</v>
      </c>
    </row>
    <row r="28" spans="1:3">
      <c r="A28" s="2" t="s">
        <v>241</v>
      </c>
      <c r="B28" s="2" t="s">
        <v>242</v>
      </c>
    </row>
    <row r="30" spans="1:3">
      <c r="A30" s="260" t="s">
        <v>243</v>
      </c>
      <c r="B30" s="260"/>
      <c r="C30" s="260"/>
    </row>
    <row r="31" spans="1:3">
      <c r="A31" s="1" t="s">
        <v>231</v>
      </c>
      <c r="B31" s="1" t="s">
        <v>232</v>
      </c>
      <c r="C31" s="4" t="s">
        <v>243</v>
      </c>
    </row>
    <row r="32" spans="1:3">
      <c r="A32" s="5" t="s">
        <v>241</v>
      </c>
      <c r="B32" s="2" t="s">
        <v>234</v>
      </c>
      <c r="C32" s="2" t="s">
        <v>244</v>
      </c>
    </row>
    <row r="33" spans="1:3">
      <c r="A33" s="5" t="s">
        <v>241</v>
      </c>
      <c r="B33" s="2" t="s">
        <v>236</v>
      </c>
      <c r="C33" s="2" t="s">
        <v>244</v>
      </c>
    </row>
    <row r="34" spans="1:3">
      <c r="A34" s="5" t="s">
        <v>241</v>
      </c>
      <c r="B34" s="2" t="s">
        <v>238</v>
      </c>
      <c r="C34" s="2" t="s">
        <v>238</v>
      </c>
    </row>
    <row r="35" spans="1:3">
      <c r="A35" s="5" t="s">
        <v>241</v>
      </c>
      <c r="B35" s="2" t="s">
        <v>240</v>
      </c>
      <c r="C35" s="2" t="s">
        <v>245</v>
      </c>
    </row>
    <row r="36" spans="1:3">
      <c r="A36" s="5" t="s">
        <v>241</v>
      </c>
      <c r="B36" s="2" t="s">
        <v>242</v>
      </c>
      <c r="C36" s="2" t="s">
        <v>246</v>
      </c>
    </row>
    <row r="37" spans="1:3">
      <c r="A37" s="5" t="s">
        <v>239</v>
      </c>
      <c r="B37" s="2" t="s">
        <v>234</v>
      </c>
      <c r="C37" s="2" t="s">
        <v>244</v>
      </c>
    </row>
    <row r="38" spans="1:3">
      <c r="A38" s="5" t="s">
        <v>239</v>
      </c>
      <c r="B38" s="2" t="s">
        <v>236</v>
      </c>
      <c r="C38" s="2" t="s">
        <v>244</v>
      </c>
    </row>
    <row r="39" spans="1:3">
      <c r="A39" s="5" t="s">
        <v>239</v>
      </c>
      <c r="B39" s="2" t="s">
        <v>238</v>
      </c>
      <c r="C39" s="2" t="s">
        <v>238</v>
      </c>
    </row>
    <row r="40" spans="1:3">
      <c r="A40" s="5" t="s">
        <v>239</v>
      </c>
      <c r="B40" s="2" t="s">
        <v>240</v>
      </c>
      <c r="C40" s="2" t="s">
        <v>245</v>
      </c>
    </row>
    <row r="41" spans="1:3">
      <c r="A41" s="5" t="s">
        <v>239</v>
      </c>
      <c r="B41" s="2" t="s">
        <v>242</v>
      </c>
      <c r="C41" s="2" t="s">
        <v>246</v>
      </c>
    </row>
    <row r="42" spans="1:3">
      <c r="A42" s="5" t="s">
        <v>237</v>
      </c>
      <c r="B42" s="2" t="s">
        <v>234</v>
      </c>
      <c r="C42" s="2" t="s">
        <v>244</v>
      </c>
    </row>
    <row r="43" spans="1:3">
      <c r="A43" s="5" t="s">
        <v>237</v>
      </c>
      <c r="B43" s="2" t="s">
        <v>236</v>
      </c>
      <c r="C43" s="2" t="s">
        <v>238</v>
      </c>
    </row>
    <row r="44" spans="1:3">
      <c r="A44" s="5" t="s">
        <v>237</v>
      </c>
      <c r="B44" s="2" t="s">
        <v>238</v>
      </c>
      <c r="C44" s="2" t="s">
        <v>245</v>
      </c>
    </row>
    <row r="45" spans="1:3">
      <c r="A45" s="5" t="s">
        <v>237</v>
      </c>
      <c r="B45" s="2" t="s">
        <v>240</v>
      </c>
      <c r="C45" s="2" t="s">
        <v>246</v>
      </c>
    </row>
    <row r="46" spans="1:3">
      <c r="A46" s="5" t="s">
        <v>237</v>
      </c>
      <c r="B46" s="2" t="s">
        <v>242</v>
      </c>
      <c r="C46" s="2" t="s">
        <v>246</v>
      </c>
    </row>
    <row r="47" spans="1:3">
      <c r="A47" s="6" t="s">
        <v>235</v>
      </c>
      <c r="B47" s="2" t="s">
        <v>234</v>
      </c>
      <c r="C47" s="2" t="s">
        <v>238</v>
      </c>
    </row>
    <row r="48" spans="1:3">
      <c r="A48" s="6" t="s">
        <v>235</v>
      </c>
      <c r="B48" s="2" t="s">
        <v>236</v>
      </c>
      <c r="C48" s="2" t="s">
        <v>245</v>
      </c>
    </row>
    <row r="49" spans="1:3">
      <c r="A49" s="6" t="s">
        <v>235</v>
      </c>
      <c r="B49" s="2" t="s">
        <v>238</v>
      </c>
      <c r="C49" s="2" t="s">
        <v>245</v>
      </c>
    </row>
    <row r="50" spans="1:3">
      <c r="A50" s="6" t="s">
        <v>235</v>
      </c>
      <c r="B50" s="2" t="s">
        <v>240</v>
      </c>
      <c r="C50" s="2" t="s">
        <v>246</v>
      </c>
    </row>
    <row r="51" spans="1:3">
      <c r="A51" s="6" t="s">
        <v>235</v>
      </c>
      <c r="B51" s="2" t="s">
        <v>242</v>
      </c>
      <c r="C51" s="2" t="s">
        <v>246</v>
      </c>
    </row>
    <row r="52" spans="1:3">
      <c r="A52" s="7" t="s">
        <v>233</v>
      </c>
      <c r="B52" s="2" t="s">
        <v>234</v>
      </c>
      <c r="C52" s="2" t="s">
        <v>245</v>
      </c>
    </row>
    <row r="53" spans="1:3">
      <c r="A53" s="7" t="s">
        <v>233</v>
      </c>
      <c r="B53" s="2" t="s">
        <v>236</v>
      </c>
      <c r="C53" s="2" t="s">
        <v>245</v>
      </c>
    </row>
    <row r="54" spans="1:3">
      <c r="A54" s="7" t="s">
        <v>233</v>
      </c>
      <c r="B54" s="2" t="s">
        <v>238</v>
      </c>
      <c r="C54" s="2" t="s">
        <v>246</v>
      </c>
    </row>
    <row r="55" spans="1:3">
      <c r="A55" s="7" t="s">
        <v>233</v>
      </c>
      <c r="B55" s="2" t="s">
        <v>240</v>
      </c>
      <c r="C55" s="2" t="s">
        <v>246</v>
      </c>
    </row>
    <row r="56" spans="1:3">
      <c r="A56" s="7" t="s">
        <v>233</v>
      </c>
      <c r="B56" s="2" t="s">
        <v>242</v>
      </c>
      <c r="C56" s="2" t="s">
        <v>246</v>
      </c>
    </row>
    <row r="59" spans="1:3">
      <c r="A59" s="9" t="s">
        <v>247</v>
      </c>
    </row>
    <row r="60" spans="1:3">
      <c r="A60" s="8" t="s">
        <v>248</v>
      </c>
    </row>
    <row r="61" spans="1:3">
      <c r="A61" s="8" t="s">
        <v>249</v>
      </c>
    </row>
    <row r="64" spans="1:3">
      <c r="A64" s="260" t="s">
        <v>250</v>
      </c>
      <c r="B64" s="260"/>
    </row>
    <row r="65" spans="1:2">
      <c r="A65" s="259" t="s">
        <v>251</v>
      </c>
      <c r="B65" s="2">
        <v>0</v>
      </c>
    </row>
    <row r="66" spans="1:2">
      <c r="A66" s="259"/>
      <c r="B66" s="2">
        <v>15</v>
      </c>
    </row>
    <row r="67" spans="1:2">
      <c r="A67" s="259" t="s">
        <v>252</v>
      </c>
      <c r="B67" s="2">
        <v>0</v>
      </c>
    </row>
    <row r="68" spans="1:2">
      <c r="A68" s="259"/>
      <c r="B68" s="2">
        <v>15</v>
      </c>
    </row>
    <row r="69" spans="1:2">
      <c r="A69" s="259" t="s">
        <v>253</v>
      </c>
      <c r="B69" s="2">
        <v>0</v>
      </c>
    </row>
    <row r="70" spans="1:2">
      <c r="A70" s="259"/>
      <c r="B70" s="2">
        <v>10</v>
      </c>
    </row>
    <row r="71" spans="1:2">
      <c r="A71" s="259"/>
      <c r="B71" s="2">
        <v>15</v>
      </c>
    </row>
    <row r="72" spans="1:2">
      <c r="A72" s="257" t="s">
        <v>254</v>
      </c>
      <c r="B72" s="2">
        <v>0</v>
      </c>
    </row>
    <row r="73" spans="1:2">
      <c r="A73" s="257"/>
      <c r="B73" s="2">
        <v>15</v>
      </c>
    </row>
    <row r="74" spans="1:2">
      <c r="A74" s="258" t="s">
        <v>255</v>
      </c>
      <c r="B74" s="2">
        <v>0</v>
      </c>
    </row>
    <row r="75" spans="1:2">
      <c r="A75" s="258"/>
      <c r="B75" s="2">
        <v>15</v>
      </c>
    </row>
    <row r="76" spans="1:2">
      <c r="A76" s="258" t="s">
        <v>256</v>
      </c>
      <c r="B76" s="2">
        <v>0</v>
      </c>
    </row>
    <row r="77" spans="1:2">
      <c r="A77" s="258"/>
      <c r="B77" s="2">
        <v>5</v>
      </c>
    </row>
    <row r="78" spans="1:2">
      <c r="A78" s="258"/>
      <c r="B78" s="2">
        <v>10</v>
      </c>
    </row>
    <row r="82" spans="1:3">
      <c r="A82" s="261" t="s">
        <v>257</v>
      </c>
      <c r="B82" s="2" t="s">
        <v>258</v>
      </c>
    </row>
    <row r="83" spans="1:3">
      <c r="A83" s="261"/>
      <c r="B83" s="2" t="s">
        <v>238</v>
      </c>
    </row>
    <row r="84" spans="1:3">
      <c r="A84" s="261"/>
      <c r="B84" s="3" t="s">
        <v>259</v>
      </c>
    </row>
    <row r="86" spans="1:3">
      <c r="A86" s="260" t="s">
        <v>260</v>
      </c>
      <c r="B86" s="260"/>
      <c r="C86" s="260"/>
    </row>
    <row r="87" spans="1:3">
      <c r="A87" s="1" t="s">
        <v>261</v>
      </c>
      <c r="B87" s="1" t="s">
        <v>262</v>
      </c>
      <c r="C87" s="1" t="s">
        <v>263</v>
      </c>
    </row>
    <row r="88" spans="1:3">
      <c r="A88" s="2" t="s">
        <v>258</v>
      </c>
      <c r="B88" s="2" t="s">
        <v>258</v>
      </c>
      <c r="C88" s="2" t="s">
        <v>258</v>
      </c>
    </row>
    <row r="89" spans="1:3">
      <c r="A89" s="2" t="s">
        <v>258</v>
      </c>
      <c r="B89" s="2" t="s">
        <v>238</v>
      </c>
      <c r="C89" s="2" t="s">
        <v>238</v>
      </c>
    </row>
    <row r="90" spans="1:3">
      <c r="A90" s="2" t="s">
        <v>258</v>
      </c>
      <c r="B90" s="2" t="s">
        <v>259</v>
      </c>
      <c r="C90" s="2" t="s">
        <v>259</v>
      </c>
    </row>
    <row r="91" spans="1:3">
      <c r="A91" s="2" t="s">
        <v>238</v>
      </c>
      <c r="B91" s="2" t="s">
        <v>258</v>
      </c>
      <c r="C91" s="2" t="s">
        <v>238</v>
      </c>
    </row>
    <row r="92" spans="1:3">
      <c r="A92" s="2" t="s">
        <v>238</v>
      </c>
      <c r="B92" s="2" t="s">
        <v>238</v>
      </c>
      <c r="C92" s="2" t="s">
        <v>238</v>
      </c>
    </row>
    <row r="93" spans="1:3">
      <c r="A93" s="2" t="s">
        <v>238</v>
      </c>
      <c r="B93" s="2" t="s">
        <v>259</v>
      </c>
      <c r="C93" s="2" t="s">
        <v>259</v>
      </c>
    </row>
    <row r="94" spans="1:3">
      <c r="A94" s="2" t="s">
        <v>259</v>
      </c>
      <c r="B94" s="2" t="s">
        <v>258</v>
      </c>
      <c r="C94" s="2" t="s">
        <v>259</v>
      </c>
    </row>
    <row r="95" spans="1:3">
      <c r="A95" s="2" t="s">
        <v>259</v>
      </c>
      <c r="B95" s="2" t="s">
        <v>238</v>
      </c>
      <c r="C95" s="2" t="s">
        <v>259</v>
      </c>
    </row>
    <row r="96" spans="1:3">
      <c r="A96" s="2" t="s">
        <v>259</v>
      </c>
      <c r="B96" s="2" t="s">
        <v>259</v>
      </c>
      <c r="C96" s="2" t="s">
        <v>259</v>
      </c>
    </row>
    <row r="99" spans="1:3" ht="15" customHeight="1">
      <c r="A99" s="257" t="s">
        <v>264</v>
      </c>
      <c r="B99" s="257"/>
      <c r="C99" s="11"/>
    </row>
    <row r="100" spans="1:3">
      <c r="A100" s="2">
        <v>1</v>
      </c>
      <c r="B100" s="2" t="s">
        <v>259</v>
      </c>
    </row>
    <row r="101" spans="1:3">
      <c r="A101" s="2">
        <v>2</v>
      </c>
      <c r="B101" s="2" t="s">
        <v>259</v>
      </c>
    </row>
    <row r="102" spans="1:3">
      <c r="A102" s="2">
        <v>3</v>
      </c>
      <c r="B102" s="2" t="s">
        <v>259</v>
      </c>
    </row>
    <row r="103" spans="1:3">
      <c r="A103" s="2">
        <v>4</v>
      </c>
      <c r="B103" s="2" t="s">
        <v>259</v>
      </c>
    </row>
    <row r="104" spans="1:3">
      <c r="A104" s="2">
        <v>5</v>
      </c>
      <c r="B104" s="2" t="s">
        <v>259</v>
      </c>
    </row>
    <row r="105" spans="1:3">
      <c r="A105" s="2">
        <v>6</v>
      </c>
      <c r="B105" s="2" t="s">
        <v>259</v>
      </c>
    </row>
    <row r="106" spans="1:3">
      <c r="A106" s="2">
        <v>7</v>
      </c>
      <c r="B106" s="2" t="s">
        <v>259</v>
      </c>
    </row>
    <row r="107" spans="1:3">
      <c r="A107" s="2">
        <v>8</v>
      </c>
      <c r="B107" s="2" t="s">
        <v>259</v>
      </c>
    </row>
    <row r="108" spans="1:3">
      <c r="A108" s="2">
        <v>9</v>
      </c>
      <c r="B108" s="2" t="s">
        <v>259</v>
      </c>
    </row>
    <row r="109" spans="1:3">
      <c r="A109" s="2">
        <v>10</v>
      </c>
      <c r="B109" s="2" t="s">
        <v>259</v>
      </c>
    </row>
    <row r="110" spans="1:3">
      <c r="A110" s="2">
        <v>11</v>
      </c>
      <c r="B110" s="2" t="s">
        <v>259</v>
      </c>
    </row>
    <row r="111" spans="1:3">
      <c r="A111" s="2">
        <v>12</v>
      </c>
      <c r="B111" s="2" t="s">
        <v>259</v>
      </c>
    </row>
    <row r="112" spans="1:3">
      <c r="A112" s="2">
        <v>13</v>
      </c>
      <c r="B112" s="2" t="s">
        <v>259</v>
      </c>
    </row>
    <row r="113" spans="1:2">
      <c r="A113" s="2">
        <v>14</v>
      </c>
      <c r="B113" s="2" t="s">
        <v>259</v>
      </c>
    </row>
    <row r="114" spans="1:2">
      <c r="A114" s="2">
        <v>15</v>
      </c>
      <c r="B114" s="2" t="s">
        <v>259</v>
      </c>
    </row>
    <row r="115" spans="1:2">
      <c r="A115" s="2">
        <v>16</v>
      </c>
      <c r="B115" s="2" t="s">
        <v>259</v>
      </c>
    </row>
    <row r="116" spans="1:2">
      <c r="A116" s="2">
        <v>17</v>
      </c>
      <c r="B116" s="2" t="s">
        <v>259</v>
      </c>
    </row>
    <row r="117" spans="1:2">
      <c r="A117" s="2">
        <v>18</v>
      </c>
      <c r="B117" s="2" t="s">
        <v>259</v>
      </c>
    </row>
    <row r="118" spans="1:2">
      <c r="A118" s="2">
        <v>19</v>
      </c>
      <c r="B118" s="2" t="s">
        <v>259</v>
      </c>
    </row>
    <row r="119" spans="1:2">
      <c r="A119" s="2">
        <v>20</v>
      </c>
      <c r="B119" s="2" t="s">
        <v>259</v>
      </c>
    </row>
    <row r="120" spans="1:2">
      <c r="A120" s="2">
        <v>21</v>
      </c>
      <c r="B120" s="2" t="s">
        <v>259</v>
      </c>
    </row>
    <row r="121" spans="1:2">
      <c r="A121" s="2">
        <v>22</v>
      </c>
      <c r="B121" s="2" t="s">
        <v>259</v>
      </c>
    </row>
    <row r="122" spans="1:2">
      <c r="A122" s="2">
        <v>23</v>
      </c>
      <c r="B122" s="2" t="s">
        <v>259</v>
      </c>
    </row>
    <row r="123" spans="1:2">
      <c r="A123" s="2">
        <v>24</v>
      </c>
      <c r="B123" s="2" t="s">
        <v>259</v>
      </c>
    </row>
    <row r="124" spans="1:2">
      <c r="A124" s="2">
        <v>25</v>
      </c>
      <c r="B124" s="2" t="s">
        <v>259</v>
      </c>
    </row>
    <row r="125" spans="1:2">
      <c r="A125" s="2">
        <v>26</v>
      </c>
      <c r="B125" s="2" t="s">
        <v>259</v>
      </c>
    </row>
    <row r="126" spans="1:2">
      <c r="A126" s="2">
        <v>27</v>
      </c>
      <c r="B126" s="2" t="s">
        <v>259</v>
      </c>
    </row>
    <row r="127" spans="1:2">
      <c r="A127" s="2">
        <v>28</v>
      </c>
      <c r="B127" s="2" t="s">
        <v>259</v>
      </c>
    </row>
    <row r="128" spans="1:2">
      <c r="A128" s="2">
        <v>29</v>
      </c>
      <c r="B128" s="2" t="s">
        <v>259</v>
      </c>
    </row>
    <row r="129" spans="1:2">
      <c r="A129" s="2">
        <v>30</v>
      </c>
      <c r="B129" s="2" t="s">
        <v>259</v>
      </c>
    </row>
    <row r="130" spans="1:2">
      <c r="A130" s="2">
        <v>31</v>
      </c>
      <c r="B130" s="2" t="s">
        <v>259</v>
      </c>
    </row>
    <row r="131" spans="1:2">
      <c r="A131" s="2">
        <v>32</v>
      </c>
      <c r="B131" s="2" t="s">
        <v>259</v>
      </c>
    </row>
    <row r="132" spans="1:2">
      <c r="A132" s="2">
        <v>33</v>
      </c>
      <c r="B132" s="2" t="s">
        <v>259</v>
      </c>
    </row>
    <row r="133" spans="1:2">
      <c r="A133" s="2">
        <v>34</v>
      </c>
      <c r="B133" s="2" t="s">
        <v>259</v>
      </c>
    </row>
    <row r="134" spans="1:2">
      <c r="A134" s="2">
        <v>35</v>
      </c>
      <c r="B134" s="2" t="s">
        <v>259</v>
      </c>
    </row>
    <row r="135" spans="1:2">
      <c r="A135" s="2">
        <v>36</v>
      </c>
      <c r="B135" s="2" t="s">
        <v>259</v>
      </c>
    </row>
    <row r="136" spans="1:2">
      <c r="A136" s="2">
        <v>37</v>
      </c>
      <c r="B136" s="2" t="s">
        <v>259</v>
      </c>
    </row>
    <row r="137" spans="1:2">
      <c r="A137" s="2">
        <v>38</v>
      </c>
      <c r="B137" s="2" t="s">
        <v>259</v>
      </c>
    </row>
    <row r="138" spans="1:2">
      <c r="A138" s="2">
        <v>39</v>
      </c>
      <c r="B138" s="2" t="s">
        <v>259</v>
      </c>
    </row>
    <row r="139" spans="1:2">
      <c r="A139" s="2">
        <v>40</v>
      </c>
      <c r="B139" s="2" t="s">
        <v>259</v>
      </c>
    </row>
    <row r="140" spans="1:2">
      <c r="A140" s="2">
        <v>41</v>
      </c>
      <c r="B140" s="2" t="s">
        <v>259</v>
      </c>
    </row>
    <row r="141" spans="1:2">
      <c r="A141" s="2">
        <v>42</v>
      </c>
      <c r="B141" s="2" t="s">
        <v>259</v>
      </c>
    </row>
    <row r="142" spans="1:2">
      <c r="A142" s="2">
        <v>43</v>
      </c>
      <c r="B142" s="2" t="s">
        <v>259</v>
      </c>
    </row>
    <row r="143" spans="1:2">
      <c r="A143" s="2">
        <v>44</v>
      </c>
      <c r="B143" s="2" t="s">
        <v>259</v>
      </c>
    </row>
    <row r="144" spans="1:2">
      <c r="A144" s="2">
        <v>45</v>
      </c>
      <c r="B144" s="2" t="s">
        <v>259</v>
      </c>
    </row>
    <row r="145" spans="1:2">
      <c r="A145" s="2">
        <v>46</v>
      </c>
      <c r="B145" s="2" t="s">
        <v>259</v>
      </c>
    </row>
    <row r="146" spans="1:2">
      <c r="A146" s="2">
        <v>47</v>
      </c>
      <c r="B146" s="2" t="s">
        <v>259</v>
      </c>
    </row>
    <row r="147" spans="1:2">
      <c r="A147" s="2">
        <v>48</v>
      </c>
      <c r="B147" s="2" t="s">
        <v>259</v>
      </c>
    </row>
    <row r="148" spans="1:2">
      <c r="A148" s="2">
        <v>49</v>
      </c>
      <c r="B148" s="2" t="s">
        <v>259</v>
      </c>
    </row>
    <row r="149" spans="1:2">
      <c r="A149" s="2">
        <v>50</v>
      </c>
      <c r="B149" s="2" t="s">
        <v>238</v>
      </c>
    </row>
    <row r="150" spans="1:2">
      <c r="A150" s="2">
        <v>51</v>
      </c>
      <c r="B150" s="2" t="s">
        <v>238</v>
      </c>
    </row>
    <row r="151" spans="1:2">
      <c r="A151" s="2">
        <v>52</v>
      </c>
      <c r="B151" s="2" t="s">
        <v>238</v>
      </c>
    </row>
    <row r="152" spans="1:2">
      <c r="A152" s="2">
        <v>53</v>
      </c>
      <c r="B152" s="2" t="s">
        <v>238</v>
      </c>
    </row>
    <row r="153" spans="1:2">
      <c r="A153" s="2">
        <v>54</v>
      </c>
      <c r="B153" s="2" t="s">
        <v>238</v>
      </c>
    </row>
    <row r="154" spans="1:2">
      <c r="A154" s="2">
        <v>55</v>
      </c>
      <c r="B154" s="2" t="s">
        <v>238</v>
      </c>
    </row>
    <row r="155" spans="1:2">
      <c r="A155" s="2">
        <v>56</v>
      </c>
      <c r="B155" s="2" t="s">
        <v>238</v>
      </c>
    </row>
    <row r="156" spans="1:2">
      <c r="A156" s="2">
        <v>57</v>
      </c>
      <c r="B156" s="2" t="s">
        <v>238</v>
      </c>
    </row>
    <row r="157" spans="1:2">
      <c r="A157" s="2">
        <v>58</v>
      </c>
      <c r="B157" s="2" t="s">
        <v>238</v>
      </c>
    </row>
    <row r="158" spans="1:2">
      <c r="A158" s="2">
        <v>59</v>
      </c>
      <c r="B158" s="2" t="s">
        <v>238</v>
      </c>
    </row>
    <row r="159" spans="1:2">
      <c r="A159" s="2">
        <v>60</v>
      </c>
      <c r="B159" s="2" t="s">
        <v>238</v>
      </c>
    </row>
    <row r="160" spans="1:2">
      <c r="A160" s="2">
        <v>61</v>
      </c>
      <c r="B160" s="2" t="s">
        <v>238</v>
      </c>
    </row>
    <row r="161" spans="1:2">
      <c r="A161" s="2">
        <v>62</v>
      </c>
      <c r="B161" s="2" t="s">
        <v>238</v>
      </c>
    </row>
    <row r="162" spans="1:2">
      <c r="A162" s="2">
        <v>63</v>
      </c>
      <c r="B162" s="2" t="s">
        <v>238</v>
      </c>
    </row>
    <row r="163" spans="1:2">
      <c r="A163" s="2">
        <v>64</v>
      </c>
      <c r="B163" s="2" t="s">
        <v>238</v>
      </c>
    </row>
    <row r="164" spans="1:2">
      <c r="A164" s="2">
        <v>65</v>
      </c>
      <c r="B164" s="2" t="s">
        <v>238</v>
      </c>
    </row>
    <row r="165" spans="1:2">
      <c r="A165" s="2">
        <v>66</v>
      </c>
      <c r="B165" s="2" t="s">
        <v>238</v>
      </c>
    </row>
    <row r="166" spans="1:2">
      <c r="A166" s="2">
        <v>67</v>
      </c>
      <c r="B166" s="2" t="s">
        <v>238</v>
      </c>
    </row>
    <row r="167" spans="1:2">
      <c r="A167" s="2">
        <v>68</v>
      </c>
      <c r="B167" s="2" t="s">
        <v>238</v>
      </c>
    </row>
    <row r="168" spans="1:2">
      <c r="A168" s="2">
        <v>69</v>
      </c>
      <c r="B168" s="2" t="s">
        <v>238</v>
      </c>
    </row>
    <row r="169" spans="1:2">
      <c r="A169" s="2">
        <v>70</v>
      </c>
      <c r="B169" s="2" t="s">
        <v>238</v>
      </c>
    </row>
    <row r="170" spans="1:2">
      <c r="A170" s="2">
        <v>71</v>
      </c>
      <c r="B170" s="2" t="s">
        <v>238</v>
      </c>
    </row>
    <row r="171" spans="1:2">
      <c r="A171" s="2">
        <v>72</v>
      </c>
      <c r="B171" s="2" t="s">
        <v>238</v>
      </c>
    </row>
    <row r="172" spans="1:2">
      <c r="A172" s="2">
        <v>73</v>
      </c>
      <c r="B172" s="2" t="s">
        <v>238</v>
      </c>
    </row>
    <row r="173" spans="1:2">
      <c r="A173" s="2">
        <v>74</v>
      </c>
      <c r="B173" s="2" t="s">
        <v>238</v>
      </c>
    </row>
    <row r="174" spans="1:2">
      <c r="A174" s="2">
        <v>75</v>
      </c>
      <c r="B174" s="2" t="s">
        <v>238</v>
      </c>
    </row>
    <row r="175" spans="1:2">
      <c r="A175" s="2">
        <v>76</v>
      </c>
      <c r="B175" s="2" t="s">
        <v>238</v>
      </c>
    </row>
    <row r="176" spans="1:2">
      <c r="A176" s="2">
        <v>77</v>
      </c>
      <c r="B176" s="2" t="s">
        <v>238</v>
      </c>
    </row>
    <row r="177" spans="1:2">
      <c r="A177" s="2">
        <v>78</v>
      </c>
      <c r="B177" s="2" t="s">
        <v>238</v>
      </c>
    </row>
    <row r="178" spans="1:2">
      <c r="A178" s="2">
        <v>79</v>
      </c>
      <c r="B178" s="2" t="s">
        <v>238</v>
      </c>
    </row>
    <row r="179" spans="1:2">
      <c r="A179" s="2">
        <v>80</v>
      </c>
      <c r="B179" s="2" t="s">
        <v>238</v>
      </c>
    </row>
    <row r="180" spans="1:2">
      <c r="A180" s="2">
        <v>81</v>
      </c>
      <c r="B180" s="2" t="s">
        <v>238</v>
      </c>
    </row>
    <row r="181" spans="1:2">
      <c r="A181" s="2">
        <v>82</v>
      </c>
      <c r="B181" s="2" t="s">
        <v>238</v>
      </c>
    </row>
    <row r="182" spans="1:2">
      <c r="A182" s="2">
        <v>83</v>
      </c>
      <c r="B182" s="2" t="s">
        <v>238</v>
      </c>
    </row>
    <row r="183" spans="1:2">
      <c r="A183" s="2">
        <v>84</v>
      </c>
      <c r="B183" s="2" t="s">
        <v>238</v>
      </c>
    </row>
    <row r="184" spans="1:2">
      <c r="A184" s="2">
        <v>85</v>
      </c>
      <c r="B184" s="2" t="s">
        <v>238</v>
      </c>
    </row>
    <row r="185" spans="1:2">
      <c r="A185" s="2">
        <v>86</v>
      </c>
      <c r="B185" s="2" t="s">
        <v>238</v>
      </c>
    </row>
    <row r="186" spans="1:2">
      <c r="A186" s="2">
        <v>87</v>
      </c>
      <c r="B186" s="2" t="s">
        <v>238</v>
      </c>
    </row>
    <row r="187" spans="1:2">
      <c r="A187" s="2">
        <v>88</v>
      </c>
      <c r="B187" s="2" t="s">
        <v>238</v>
      </c>
    </row>
    <row r="188" spans="1:2">
      <c r="A188" s="2">
        <v>89</v>
      </c>
      <c r="B188" s="2" t="s">
        <v>238</v>
      </c>
    </row>
    <row r="189" spans="1:2">
      <c r="A189" s="2">
        <v>90</v>
      </c>
      <c r="B189" s="2" t="s">
        <v>238</v>
      </c>
    </row>
    <row r="190" spans="1:2">
      <c r="A190" s="2">
        <v>91</v>
      </c>
      <c r="B190" s="2" t="s">
        <v>238</v>
      </c>
    </row>
    <row r="191" spans="1:2">
      <c r="A191" s="2">
        <v>92</v>
      </c>
      <c r="B191" s="2" t="s">
        <v>238</v>
      </c>
    </row>
    <row r="192" spans="1:2">
      <c r="A192" s="2">
        <v>93</v>
      </c>
      <c r="B192" s="2" t="s">
        <v>238</v>
      </c>
    </row>
    <row r="193" spans="1:2">
      <c r="A193" s="2">
        <v>94</v>
      </c>
      <c r="B193" s="2" t="s">
        <v>238</v>
      </c>
    </row>
    <row r="194" spans="1:2">
      <c r="A194" s="2">
        <v>95</v>
      </c>
      <c r="B194" s="2" t="s">
        <v>238</v>
      </c>
    </row>
    <row r="195" spans="1:2">
      <c r="A195" s="2">
        <v>96</v>
      </c>
      <c r="B195" s="2" t="s">
        <v>238</v>
      </c>
    </row>
    <row r="196" spans="1:2">
      <c r="A196" s="2">
        <v>97</v>
      </c>
      <c r="B196" s="2" t="s">
        <v>238</v>
      </c>
    </row>
    <row r="197" spans="1:2">
      <c r="A197" s="2">
        <v>98</v>
      </c>
      <c r="B197" s="2" t="s">
        <v>238</v>
      </c>
    </row>
    <row r="198" spans="1:2">
      <c r="A198" s="2">
        <v>99</v>
      </c>
      <c r="B198" s="2" t="s">
        <v>238</v>
      </c>
    </row>
    <row r="199" spans="1:2">
      <c r="A199" s="2">
        <v>100</v>
      </c>
      <c r="B199" s="2" t="s">
        <v>258</v>
      </c>
    </row>
    <row r="201" spans="1:2" ht="69.75" customHeight="1">
      <c r="A201" s="258" t="s">
        <v>265</v>
      </c>
      <c r="B201" s="258" t="s">
        <v>266</v>
      </c>
    </row>
    <row r="202" spans="1:2">
      <c r="A202" s="259"/>
      <c r="B202" s="259"/>
    </row>
    <row r="203" spans="1:2">
      <c r="A203" s="2" t="s">
        <v>267</v>
      </c>
      <c r="B203" s="2" t="s">
        <v>267</v>
      </c>
    </row>
    <row r="204" spans="1:2">
      <c r="A204" s="2" t="s">
        <v>268</v>
      </c>
      <c r="B204" s="2" t="s">
        <v>269</v>
      </c>
    </row>
    <row r="205" spans="1:2">
      <c r="A205" s="2"/>
      <c r="B205" s="2" t="s">
        <v>268</v>
      </c>
    </row>
    <row r="207" spans="1:2" ht="15" customHeight="1">
      <c r="A207" s="257" t="s">
        <v>270</v>
      </c>
      <c r="B207" s="257"/>
    </row>
    <row r="208" spans="1:2">
      <c r="A208" s="1" t="s">
        <v>267</v>
      </c>
      <c r="B208" s="2">
        <v>2</v>
      </c>
    </row>
    <row r="209" spans="1:3">
      <c r="A209" s="1" t="s">
        <v>269</v>
      </c>
      <c r="B209" s="2">
        <v>1</v>
      </c>
    </row>
    <row r="210" spans="1:3">
      <c r="A210" s="1" t="s">
        <v>268</v>
      </c>
      <c r="B210" s="2">
        <v>0</v>
      </c>
    </row>
    <row r="214" spans="1:3">
      <c r="A214" s="1" t="s">
        <v>271</v>
      </c>
      <c r="B214" s="1" t="s">
        <v>272</v>
      </c>
      <c r="C214" s="1" t="s">
        <v>273</v>
      </c>
    </row>
    <row r="215" spans="1:3">
      <c r="A215" s="2" t="s">
        <v>258</v>
      </c>
      <c r="B215" s="2" t="s">
        <v>267</v>
      </c>
      <c r="C215" s="2">
        <v>2</v>
      </c>
    </row>
    <row r="216" spans="1:3">
      <c r="A216" s="2" t="s">
        <v>258</v>
      </c>
      <c r="B216" s="2" t="s">
        <v>268</v>
      </c>
      <c r="C216" s="2">
        <v>0</v>
      </c>
    </row>
    <row r="217" spans="1:3">
      <c r="A217" s="2" t="s">
        <v>238</v>
      </c>
      <c r="B217" s="2" t="s">
        <v>267</v>
      </c>
      <c r="C217" s="2">
        <v>1</v>
      </c>
    </row>
    <row r="218" spans="1:3">
      <c r="A218" s="2" t="s">
        <v>238</v>
      </c>
      <c r="B218" s="2" t="s">
        <v>268</v>
      </c>
      <c r="C218" s="2">
        <v>0</v>
      </c>
    </row>
    <row r="219" spans="1:3">
      <c r="A219" s="2" t="s">
        <v>259</v>
      </c>
      <c r="B219" s="2" t="s">
        <v>267</v>
      </c>
      <c r="C219" s="2">
        <v>0</v>
      </c>
    </row>
    <row r="220" spans="1:3">
      <c r="A220" s="2" t="s">
        <v>259</v>
      </c>
      <c r="B220" s="2" t="s">
        <v>268</v>
      </c>
      <c r="C220" s="2">
        <v>0</v>
      </c>
    </row>
    <row r="222" spans="1:3">
      <c r="A222" s="1" t="s">
        <v>274</v>
      </c>
      <c r="B222" s="1" t="s">
        <v>275</v>
      </c>
      <c r="C222" s="1" t="s">
        <v>276</v>
      </c>
    </row>
    <row r="223" spans="1:3">
      <c r="A223" s="2" t="s">
        <v>258</v>
      </c>
      <c r="B223" s="2" t="s">
        <v>267</v>
      </c>
      <c r="C223" s="2">
        <v>2</v>
      </c>
    </row>
    <row r="224" spans="1:3">
      <c r="A224" s="2" t="s">
        <v>258</v>
      </c>
      <c r="B224" s="2" t="s">
        <v>269</v>
      </c>
      <c r="C224" s="2">
        <v>1</v>
      </c>
    </row>
    <row r="225" spans="1:5">
      <c r="A225" s="2" t="s">
        <v>258</v>
      </c>
      <c r="B225" s="2" t="s">
        <v>268</v>
      </c>
      <c r="C225" s="2">
        <v>0</v>
      </c>
    </row>
    <row r="226" spans="1:5">
      <c r="A226" s="2" t="s">
        <v>238</v>
      </c>
      <c r="B226" s="2" t="s">
        <v>267</v>
      </c>
      <c r="C226" s="2">
        <v>1</v>
      </c>
    </row>
    <row r="227" spans="1:5">
      <c r="A227" s="2" t="s">
        <v>238</v>
      </c>
      <c r="B227" s="2" t="s">
        <v>269</v>
      </c>
      <c r="C227" s="2">
        <v>0</v>
      </c>
      <c r="E227" s="3"/>
    </row>
    <row r="228" spans="1:5">
      <c r="A228" s="2" t="s">
        <v>238</v>
      </c>
      <c r="B228" s="2" t="s">
        <v>268</v>
      </c>
      <c r="C228" s="2">
        <v>0</v>
      </c>
    </row>
    <row r="229" spans="1:5">
      <c r="A229" s="2" t="s">
        <v>259</v>
      </c>
      <c r="B229" s="2" t="s">
        <v>267</v>
      </c>
      <c r="C229" s="2">
        <v>0</v>
      </c>
    </row>
    <row r="230" spans="1:5">
      <c r="A230" s="2" t="s">
        <v>259</v>
      </c>
      <c r="B230" s="2" t="s">
        <v>269</v>
      </c>
      <c r="C230" s="2">
        <v>0</v>
      </c>
      <c r="E230" s="3"/>
    </row>
    <row r="231" spans="1:5">
      <c r="A231" s="2" t="s">
        <v>259</v>
      </c>
      <c r="B231" s="2" t="s">
        <v>268</v>
      </c>
      <c r="C231" s="2">
        <v>0</v>
      </c>
    </row>
    <row r="233" spans="1:5">
      <c r="A233" s="12" t="s">
        <v>277</v>
      </c>
      <c r="B233" s="1" t="s">
        <v>231</v>
      </c>
      <c r="C233" s="1" t="s">
        <v>232</v>
      </c>
      <c r="E233" s="3"/>
    </row>
    <row r="234" spans="1:5">
      <c r="A234" s="12">
        <v>1</v>
      </c>
      <c r="B234" s="2" t="s">
        <v>241</v>
      </c>
      <c r="C234" s="2" t="s">
        <v>234</v>
      </c>
    </row>
    <row r="235" spans="1:5">
      <c r="A235" s="12">
        <v>2</v>
      </c>
      <c r="B235" s="2" t="s">
        <v>239</v>
      </c>
      <c r="C235" s="2" t="s">
        <v>236</v>
      </c>
    </row>
    <row r="236" spans="1:5">
      <c r="A236" s="12">
        <v>3</v>
      </c>
      <c r="B236" s="2" t="s">
        <v>278</v>
      </c>
      <c r="C236" s="2" t="s">
        <v>238</v>
      </c>
    </row>
    <row r="237" spans="1:5">
      <c r="A237" s="12">
        <v>4</v>
      </c>
      <c r="B237" s="2" t="s">
        <v>235</v>
      </c>
      <c r="C237" s="2" t="s">
        <v>240</v>
      </c>
    </row>
    <row r="238" spans="1:5">
      <c r="A238" s="12">
        <v>5</v>
      </c>
      <c r="B238" s="2" t="s">
        <v>233</v>
      </c>
      <c r="C238" s="2" t="s">
        <v>242</v>
      </c>
    </row>
    <row r="240" spans="1:5">
      <c r="A240" s="1" t="s">
        <v>279</v>
      </c>
    </row>
    <row r="241" spans="1:1">
      <c r="A241" s="2" t="s">
        <v>280</v>
      </c>
    </row>
    <row r="242" spans="1:1">
      <c r="A242" s="2" t="s">
        <v>281</v>
      </c>
    </row>
    <row r="243" spans="1:1">
      <c r="A243" s="2" t="s">
        <v>282</v>
      </c>
    </row>
    <row r="244" spans="1:1">
      <c r="A244" s="2" t="s">
        <v>283</v>
      </c>
    </row>
    <row r="246" spans="1:1">
      <c r="A246" s="1" t="s">
        <v>284</v>
      </c>
    </row>
    <row r="247" spans="1:1">
      <c r="A247" s="2" t="s">
        <v>249</v>
      </c>
    </row>
    <row r="248" spans="1:1">
      <c r="A248" s="2" t="s">
        <v>248</v>
      </c>
    </row>
    <row r="250" spans="1:1" ht="28.5" customHeight="1">
      <c r="A250" s="10" t="s">
        <v>285</v>
      </c>
    </row>
    <row r="251" spans="1:1">
      <c r="A251" s="2" t="s">
        <v>286</v>
      </c>
    </row>
    <row r="252" spans="1:1">
      <c r="A252" s="2" t="s">
        <v>287</v>
      </c>
    </row>
    <row r="253" spans="1:1">
      <c r="A253" s="2" t="s">
        <v>288</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SharedWithUsers xmlns="de11291c-4e20-41c5-bd77-368ee8b03ca4">
      <UserInfo>
        <DisplayName>Blanca Salcedo</DisplayName>
        <AccountId>15</AccountId>
        <AccountType/>
      </UserInfo>
    </SharedWithUsers>
  </documentManagement>
</p:properties>
</file>

<file path=customXml/itemProps1.xml><?xml version="1.0" encoding="utf-8"?>
<ds:datastoreItem xmlns:ds="http://schemas.openxmlformats.org/officeDocument/2006/customXml" ds:itemID="{4F8CA064-4BD8-4AF1-B8C6-B89CCB70CC47}"/>
</file>

<file path=customXml/itemProps2.xml><?xml version="1.0" encoding="utf-8"?>
<ds:datastoreItem xmlns:ds="http://schemas.openxmlformats.org/officeDocument/2006/customXml" ds:itemID="{9311059B-CBAB-4311-B40E-02217F25AB79}"/>
</file>

<file path=customXml/itemProps3.xml><?xml version="1.0" encoding="utf-8"?>
<ds:datastoreItem xmlns:ds="http://schemas.openxmlformats.org/officeDocument/2006/customXml" ds:itemID="{39E32026-13CE-44E9-BCF5-EE1DDEFCF6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2024-02-16T16:46:00Z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