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11"/>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D70B1169-E751-447E-83BB-9086AEA11E31}" xr6:coauthVersionLast="47" xr6:coauthVersionMax="47" xr10:uidLastSave="{00000000-0000-0000-0000-000000000000}"/>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1" i="1" l="1"/>
  <c r="AB11" i="1"/>
  <c r="AE11" i="1" s="1"/>
  <c r="Z9" i="1"/>
  <c r="Y9" i="1"/>
  <c r="Q7" i="1"/>
  <c r="S7" i="1"/>
  <c r="S8" i="1"/>
  <c r="AL15" i="1"/>
  <c r="AD15" i="1"/>
  <c r="Y15" i="1"/>
  <c r="V15" i="1"/>
  <c r="T15" i="1"/>
  <c r="Y14" i="1"/>
  <c r="AD13" i="1"/>
  <c r="Z13" i="1"/>
  <c r="Y13" i="1"/>
  <c r="S13" i="1"/>
  <c r="T13" i="1" s="1"/>
  <c r="R13" i="1"/>
  <c r="Q13" i="1"/>
  <c r="L13" i="1"/>
  <c r="M13" i="1" s="1"/>
  <c r="Y11" i="1"/>
  <c r="Y12" i="1"/>
  <c r="S10" i="1"/>
  <c r="T10" i="1" s="1"/>
  <c r="AL12" i="1"/>
  <c r="AD12" i="1"/>
  <c r="AB12" i="1"/>
  <c r="V12" i="1"/>
  <c r="T12" i="1"/>
  <c r="AD10" i="1"/>
  <c r="AB10" i="1"/>
  <c r="Z10" i="1"/>
  <c r="Y10" i="1"/>
  <c r="Q10" i="1"/>
  <c r="R10" i="1" s="1"/>
  <c r="L10" i="1"/>
  <c r="M10" i="1" s="1"/>
  <c r="AE10" i="1" l="1"/>
  <c r="AE12" i="1"/>
  <c r="AE13" i="1"/>
  <c r="AI13" i="1" s="1"/>
  <c r="AK13" i="1" s="1"/>
  <c r="N13" i="1"/>
  <c r="U13" i="1"/>
  <c r="U10" i="1"/>
  <c r="AN10" i="1" s="1"/>
  <c r="AM10" i="1" s="1"/>
  <c r="N10" i="1"/>
  <c r="AB7" i="1"/>
  <c r="AB8" i="1"/>
  <c r="AB9" i="1"/>
  <c r="S16" i="1"/>
  <c r="Q8" i="1"/>
  <c r="Q16" i="1"/>
  <c r="AN13" i="1" l="1"/>
  <c r="AM13" i="1" s="1"/>
  <c r="V13" i="1"/>
  <c r="W13" i="1" s="1"/>
  <c r="AJ13" i="1"/>
  <c r="AL13" i="1"/>
  <c r="AO13" i="1"/>
  <c r="V10" i="1"/>
  <c r="W10" i="1" s="1"/>
  <c r="Z7" i="1"/>
  <c r="Z16" i="1"/>
  <c r="Z8" i="1"/>
  <c r="Y7" i="1"/>
  <c r="Y16" i="1"/>
  <c r="Y8" i="1"/>
  <c r="R7" i="1"/>
  <c r="T7" i="1"/>
  <c r="T16" i="1"/>
  <c r="T8" i="1"/>
  <c r="T9" i="1"/>
  <c r="AD7" i="1"/>
  <c r="AE7" i="1" s="1"/>
  <c r="AD16" i="1"/>
  <c r="AD8" i="1"/>
  <c r="AD9" i="1"/>
  <c r="AE9" i="1" s="1"/>
  <c r="R16" i="1"/>
  <c r="R8" i="1"/>
  <c r="R9" i="1"/>
  <c r="L7" i="1"/>
  <c r="M7" i="1" s="1"/>
  <c r="L16" i="1"/>
  <c r="M16" i="1" s="1"/>
  <c r="L8" i="1"/>
  <c r="M8" i="1" s="1"/>
  <c r="AI10" i="1" s="1"/>
  <c r="AI11" i="1" s="1"/>
  <c r="AI12" i="1" s="1"/>
  <c r="AK10" i="1" s="1"/>
  <c r="AI7" i="1" l="1"/>
  <c r="AK7" i="1" s="1"/>
  <c r="AJ7" i="1" s="1"/>
  <c r="U7" i="1"/>
  <c r="N7" i="1"/>
  <c r="N8" i="1"/>
  <c r="N16" i="1"/>
  <c r="N9" i="1"/>
  <c r="AE16" i="1"/>
  <c r="AI16" i="1" s="1"/>
  <c r="AK16" i="1" s="1"/>
  <c r="AE8" i="1"/>
  <c r="AI8" i="1" s="1"/>
  <c r="U8" i="1"/>
  <c r="U16" i="1"/>
  <c r="AL10" i="1" l="1"/>
  <c r="AJ10" i="1"/>
  <c r="AI9" i="1"/>
  <c r="AK8" i="1" s="1"/>
  <c r="AJ8" i="1" s="1"/>
  <c r="AO10" i="1"/>
  <c r="AJ16" i="1"/>
  <c r="AL16" i="1"/>
  <c r="V8" i="1"/>
  <c r="W8" i="1" s="1"/>
  <c r="AN8" i="1"/>
  <c r="AM8" i="1" s="1"/>
  <c r="V7" i="1"/>
  <c r="W7" i="1" s="1"/>
  <c r="AN7" i="1"/>
  <c r="V16" i="1"/>
  <c r="W16" i="1" s="1"/>
  <c r="AN16" i="1"/>
  <c r="AM16" i="1" s="1"/>
  <c r="V9" i="1"/>
  <c r="AL9" i="1"/>
  <c r="AL8" i="1" l="1"/>
  <c r="AM7" i="1"/>
  <c r="AO7" i="1"/>
  <c r="AL7" i="1"/>
  <c r="AO8" i="1"/>
  <c r="AO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<sst xmlns="http://schemas.openxmlformats.org/spreadsheetml/2006/main" count="689" uniqueCount="292">
  <si>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</si>
  <si>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</si>
  <si>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</si>
  <si>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</si>
  <si>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</si>
  <si>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</si>
  <si>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</si>
  <si>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</si>
  <si>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</si>
  <si>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</si>
  <si>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</si>
  <si>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</si>
  <si>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</si>
  <si>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</si>
  <si>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</si>
  <si>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</si>
  <si>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</si>
  <si>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</si>
  <si>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</si>
  <si>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</si>
  <si>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</si>
  <si>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</si>
  <si>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</si>
  <si>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</si>
  <si>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</si>
  <si>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</si>
  <si>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</si>
  <si>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</si>
  <si>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</si>
  <si>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</si>
  <si>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</si>
  <si>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</si>
  <si>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</si>
  <si>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</si>
  <si>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</si>
  <si>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</si>
  <si>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</si>
  <si>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</si>
  <si>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</si>
  <si>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</si>
  <si>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</si>
  <si>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</si>
  <si>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</si>
  <si>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</si>
  <si>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</si>
  <si>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</si>
  <si>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</si>
  <si>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</si>
  <si>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</si>
  <si>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</si>
  <si>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</si>
  <si>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</si>
  <si>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</si>
  <si>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</si>
  <si>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Gestión Jurídica- Subdirección de Gestion Corporativa/Contractual</t>
  </si>
  <si>
    <r>
      <rPr>
        <b/>
        <sz val="11"/>
        <color rgb="FF000000"/>
        <rFont val="Arial"/>
      </rPr>
      <t xml:space="preserve">Objetivo estratégico: 
</t>
    </r>
    <r>
      <rPr>
        <sz val="11"/>
        <color rgb="FF000000"/>
        <rFont val="Arial"/>
      </rPr>
      <t xml:space="preserve">Afianzar la estructura organizacional productiva e integra, a través del desarrollo de capacidades del talento humano y un ambiente cordial
</t>
    </r>
    <r>
      <rPr>
        <b/>
        <sz val="11"/>
        <color rgb="FF000000"/>
        <rFont val="Arial"/>
      </rPr>
      <t xml:space="preserve">Objetivo del proceso:
</t>
    </r>
    <r>
      <rPr>
        <sz val="11"/>
        <color rgb="FF000000"/>
        <rFont val="Arial"/>
      </rPr>
      <t>Asesorar, defender, asistir y representar en asuntos jurídicos-administrativos internos y externos relacionados con las actividades desarrolladas por la entidad, así mismo, gestionar las etapas contractuales de los procesos contractuales de los procesos de contratación para proveer de manera eficiente y oportuna los bienes, obras y servicios a fin de satisfacer las necesidades de la entidad, garantizando el cumplimiento de la normatividad vigente</t>
    </r>
  </si>
  <si>
    <t>Inicia con la definición de la política de daño antijurídico, las estrategias, las herramientas de gestión y control para la contratación del Instituto, continua la gestión que da respuesta a los derechos de petición, representación judicial o extrajudicial, conceptos jurídicos y normativos, los cuales abarcan también la atención  de los presuntos casos de maltrato animal,  a fin de adelantar las acciones legales  pertinentes ante la autoridad competente y las posterior devolución  o disposición definitiva de los animales  aprehendidos y dejados en custodia del Instituto: la actualización legal,  finalizando con la iplemetación de los planes de mejoramiento</t>
  </si>
  <si>
    <t>Afectación reputacional</t>
  </si>
  <si>
    <t>Perdida de confianza sobre la gestión de Contractual debido a atrasos en ejecución contractual generando disminución de los plazos de ejecución</t>
  </si>
  <si>
    <t>Reproceso en la revisión precontractual</t>
  </si>
  <si>
    <t>Posibilidad de pérdida reputacionaly económica por incumplimiento de las metas institucionales definidas en el plan anual de adquisiciones debido a la falta de insumos para la ejecución del proceso, falta de presupuesto e incumplimiento de cronogramas.</t>
  </si>
  <si>
    <t xml:space="preserve">Ejecución y administración de procesos : Pérdidas derivadas de errores en la ejecución y administración de procesos. </t>
  </si>
  <si>
    <t>24 a 500 veces por año</t>
  </si>
  <si>
    <t>El riesgo afecta la imagen del Instituto con efecto publicitario sostenido a nivel de sector administrativo, nivel departamental o municipal</t>
  </si>
  <si>
    <t>1. El Subdirector de Gestión corporativa y/o el Profesional Especializado/Universitario de la Subdirección de Gestion corporativa-contractual desarrollara un mecanismo cuatrimestral  para afianzar el conocimiento en la versión vigente de los criterios para el desarrollo de procesos contractuales independientemente de la modalidad</t>
  </si>
  <si>
    <t>Preventivo</t>
  </si>
  <si>
    <t>Manual</t>
  </si>
  <si>
    <t>Documentado</t>
  </si>
  <si>
    <t>Continua</t>
  </si>
  <si>
    <t>Con registro</t>
  </si>
  <si>
    <t>Reducir: Despues de realizar un analisis y cosiderar que el nivel de riesgo es alto, se determina tratarlo mediante transferencia o mitigacion del mismo</t>
  </si>
  <si>
    <t>Desarrollo e implementación de mecanismo cuatrimestral  para afianzar el conocimiento en la versión vigente de los criterios para el desarrollo de procesos contractuales independientemente de la modalidad</t>
  </si>
  <si>
    <t>Subdirector de Gestión corporativa y/o el Profesional Especializado/Universitario de la Subdirección de Gestion corporativa-contractual</t>
  </si>
  <si>
    <t>En curso</t>
  </si>
  <si>
    <t>Planeación del mecanismo cuatrimestral afianzando el conocimiento en procesos precontractuales
(Evidencias con piezas comunicativas, capacitaciones, listados de asistencia, las que apliquen según el mecanismo)</t>
  </si>
  <si>
    <r>
      <rPr>
        <sz val="11"/>
        <color rgb="FF000000"/>
        <rFont val="Arial"/>
      </rPr>
      <t xml:space="preserve">Desde la Subdirección de Gestión Corporativa- Contractual se realizó para el primer cuatrimestre campaña  pedagogica, acompañada de piezas comunicativas en video en donde en el desarrollo de las mismas se profundiza en etapa precontractual: desde la planeación de la necesidad, estudios previos, estudios de mercado, analisis del sector y demás requisitos precontractuales.   La estrategia será evaluada al finalizar la acción, teniendo en cuenta las otras actividades a realizar.                                                                             </t>
    </r>
    <r>
      <rPr>
        <b/>
        <sz val="11"/>
        <color rgb="FF000000"/>
        <rFont val="Arial"/>
      </rPr>
      <t xml:space="preserve">EVIDENCIAS: SE CARGA CARPETA DENOMINADA REQUISITOS PRECONTRACTUALES- </t>
    </r>
    <r>
      <rPr>
        <sz val="11"/>
        <color rgb="FF000000"/>
        <rFont val="Arial"/>
      </rPr>
      <t>Se evidencia las 5 capsulas en video, envio masivo por los canales internos de comunicación, texto sobre la informacion.</t>
    </r>
  </si>
  <si>
    <t>Controlado</t>
  </si>
  <si>
    <t>Se evidencia el soporte de las cinco cápsulas en video enviada a los canales internos. El riesgo se encuentra controlado</t>
  </si>
  <si>
    <t xml:space="preserve">De acuerdo con la formulación del control tendiente a desarrollar un mecanismo por cuatrimestre con el fin de afianzar el conocimiento del desarrollo de las diferentes modalidades de contratación, se evidenció que para el periodo estudiado la estrategia se fundamentó en la difusión de cápsulas video gráficas con la información de los procesos; en este sentido, se entiende que se cumplió con lo formulado y que el riesgo se encuentra controlado. Se recomienda para el próximo seguimiento diligenciar el ítem de Valoración del Indicador de Gestión del riesgo. </t>
  </si>
  <si>
    <r>
      <rPr>
        <sz val="11"/>
        <color rgb="FF000000"/>
        <rFont val="Arial"/>
      </rPr>
      <t xml:space="preserve">Desde la Subdirección de Gestión Corporativa- Contractual se realizó la difusión de piezas comunicativas en video en donde en el desarrollo de las mismas se profundiza en etapa precontractual: desde la planeación de la necesidad, estudios previos, estudios de mercado, analisis del sector y demás requisitos precontractuales.   La estrategia será evaluada al finalizar la acción, teniendo en cuenta las otras actividades a realizar.                                                                             </t>
    </r>
    <r>
      <rPr>
        <b/>
        <sz val="11"/>
        <color rgb="FF000000"/>
        <rFont val="Arial"/>
      </rPr>
      <t xml:space="preserve">EVIDENCIAS: SE CARGA CARPETA DENOMINADA REQUISITOS PRECONTRACTUALES- </t>
    </r>
    <r>
      <rPr>
        <sz val="11"/>
        <color rgb="FF000000"/>
        <rFont val="Arial"/>
      </rPr>
      <t>Se evidencia las 5 capsulas en video, envio masivo por los canales internos de comunicación, texto sobre la informacion.</t>
    </r>
  </si>
  <si>
    <t>No se evidencia soporte</t>
  </si>
  <si>
    <t xml:space="preserve">Se evidenció el cumplimiento de la actividad en el segundo cuatrimestre a partir de la difusión de los videos; en este sentido, se recomienda continuar con la implementación de mecanismos para afianzar el conocimiento. Por su parte, se sugiere para el próximo seguimiento diligenciar el ítem de Valoración del Indicador de Gestión del riesgo. </t>
  </si>
  <si>
    <r>
      <rPr>
        <sz val="11"/>
        <color rgb="FF000000"/>
        <rFont val="Arial"/>
      </rPr>
      <t xml:space="preserve">Desde la Subdirección de Gestión Corporativa- Contractual se realizó para el tercer cuatrimestre campaña  pedagogica, acompañada de piezas comunicativas en video en donde en el desarrollo de las mismas se profundiza en etapa precontractual: desde la planeación de la necesidad, estudios previos, estudios de mercado, analisis del sector y demás requisitos precontractuales.                                                                           </t>
    </r>
    <r>
      <rPr>
        <b/>
        <sz val="11"/>
        <color rgb="FF000000"/>
        <rFont val="Arial"/>
      </rPr>
      <t xml:space="preserve">EVIDENCIAS: SE CARGA CARPETA DENOMINADA REQUISITOS PRECONTRACTUALES- </t>
    </r>
    <r>
      <rPr>
        <sz val="11"/>
        <color rgb="FF000000"/>
        <rFont val="Arial"/>
      </rPr>
      <t xml:space="preserve">Se evidencia las 5 capsulas en video, envio masivo por los canales internos de comunicación, texto sobre la informacion.octubre y noviembre </t>
    </r>
  </si>
  <si>
    <t xml:space="preserve">De acuerdo a las evidencias suministradas se observa el cumplimiento de la actividad. </t>
  </si>
  <si>
    <t xml:space="preserve">
Dentro de las evidencias adjuntas por el proceso se identificaron las capsulas de video y los correos de envío de las mismas como herramienta de afianzamiento del conocimiento. Conforme a esto se entiende cumplido el plan de acción y el control formulado.
El riesgo se encuentra controlado.
</t>
  </si>
  <si>
    <r>
      <rPr>
        <b/>
        <sz val="11"/>
        <rFont val="Arial"/>
        <family val="2"/>
      </rPr>
      <t xml:space="preserve">Objetivo estratégico: </t>
    </r>
    <r>
      <rPr>
        <sz val="11"/>
        <rFont val="Arial"/>
        <family val="2"/>
      </rPr>
      <t xml:space="preserve">
Afianzar la estructura organizacional productiva e integra, a través del desarrollo de capacidades del talento humano y un ambiente cordial
</t>
    </r>
    <r>
      <rPr>
        <b/>
        <sz val="11"/>
        <rFont val="Arial"/>
        <family val="2"/>
      </rPr>
      <t>Objetivo del proceso:</t>
    </r>
    <r>
      <rPr>
        <sz val="11"/>
        <rFont val="Arial"/>
        <family val="2"/>
      </rPr>
      <t xml:space="preserve">
Asesorar, defender, asistir y representar en asuntos jurídicos-administrativos internos y externos relacionados con las actividades desarrolladas por la entidad, así mismo, gestionar las etapas contractuales de los procesos contractuales de los procesos de contratación para proveer de manera eficiente y oportuna los bienes, obras y servicios a fin de satisfacer las necesidades de la entidad, garantizando el cumplimiento de la normatividad vigente</t>
    </r>
  </si>
  <si>
    <t>Inicia con la definición de la política de daño antijurídico, las estrategias, las herramientas de gestión y control para la contratación del Instituto, continua la gestión que da respuesta a los derechos de petición, representación judicial o extrajudicial, conceptos jurídicos y normativos, los cuales abarcan también la atención  de los presuntos casos de maltrato animal,  a fin de adelantar las acciones legales  pertinentes ante la autoridad competente y las posterior devolución  o disposición definitiva de los animales  aprehendidos y dejados en custodia del Instituto: la actualización legal,  finalizando con la implementación de los planes de mejoramiento</t>
  </si>
  <si>
    <t>Afectación económica y reputacional</t>
  </si>
  <si>
    <t>Inicio de procesos disciplinario con presunta incidencia fiscal y perdida de confianza en la gestión contractual de la entidad</t>
  </si>
  <si>
    <t>Tramite inoportuno de liquidación de contratos ocasionando perdida de recursos por incumplimiento de contrato</t>
  </si>
  <si>
    <t>Posibilidad afectacción económica y reputacional con inicio de procesos disciplinario con presunta incidencia fiscal debido a la perdida de competencia de la entidad para liquidar contratos a causa de fallas en la supervision de los mismos.</t>
  </si>
  <si>
    <t>2 veces por año</t>
  </si>
  <si>
    <t>Afectación menor a 10 SMLMV</t>
  </si>
  <si>
    <t>El riesgo afecta la imagen de algún área del Instituto</t>
  </si>
  <si>
    <t>1. El Subdirector de Gestión corporativa y/o el Profesional Especializado/Universitario de la Subdirección de Gestion corporativa-contractual desarrollara actualizacion y revisión recurrente de base de datos que contiene columna incorporada formulada aritmeticamente para determinar tiempos limites para  la liquidación de contratos</t>
  </si>
  <si>
    <t>Desarrollo, actualización y revisión recurrente de base de datos que contiene columna incorporada formulada aritmeticamente para determinar tiempos limites para  la liquidación de contratos</t>
  </si>
  <si>
    <t>Base de datos de seguimiento a liquidación de contratos</t>
  </si>
  <si>
    <r>
      <rPr>
        <sz val="11"/>
        <color rgb="FF000000"/>
        <rFont val="Arial"/>
      </rPr>
      <t>En cumplimiento al Plan de Acción se ha realizado las siguientes actividades:  1. Creación formato para seguimiento a los contratos a liquidar, el cual contiene la aprobación del formato, socialización del mismo a las diferentes áreas. 2. Capacitación  sobre temas de liquidaciones de contratos dirigida a los supervisores de los mismos. 3.Creación y divulgación de piezas comunicativas sobre contratos suceptibles de liquidacion y tiempos para liquidar. 4. Expedición Circular 005 de 2023 para dar lineamientos sobre la radicación de liquidaciones. 5. Liquidaciones pendientes con plan de trabajo establecido.  La estrategia será evaluada al finalizar la acción, teniendo en cuenta las otras actividades a realizar.                                                                           E</t>
    </r>
    <r>
      <rPr>
        <b/>
        <sz val="11"/>
        <color rgb="FF000000"/>
        <rFont val="Arial"/>
      </rPr>
      <t>VIDENCIAS: Evidencias alojadas en carpeta denominada " Liquidación Contratos"</t>
    </r>
  </si>
  <si>
    <t>En el primer control no se evidencia ningun soporte. Para el segundo control se evidencia la carpeta de liquidación de contratos. Se sugiere revisar para el riesgo cuantos controles son necesarios</t>
  </si>
  <si>
    <r>
      <rPr>
        <sz val="11"/>
        <color rgb="FF000000"/>
        <rFont val="Arial"/>
      </rPr>
      <t xml:space="preserve">Dentro de las evidencias adjuntas por el proceso, se identificó: Circular 005 del 07 de febrero 2023; cuadro Excel de seguimiento de liquidaciones pendientes 2023 con suspensión de términos y presentación en Power Point sobre el seguimiento de contratos y órdenes de compra a liquidar a mayo de 2023. 
No obstante, dadas las pérdidas de competencia para liquidar los contratos comunicadas por parte del proceso de gestión contractual, se constató la materialización del riesgo; en este sentido, se recomienda para el seguimiento del próximo cuatrimestre, adjuntar los soportes de cumplimiento de las acciones dispuestas en el Plan de Trabajo: 
 </t>
    </r>
    <r>
      <rPr>
        <i/>
        <sz val="11"/>
        <color rgb="FF000000"/>
        <rFont val="Arial"/>
      </rPr>
      <t xml:space="preserve">"(...) La Profesional Especializada realizará el seguimiento del proceso de liquidación el cual será reportado al SGC todos los lunes de cada semana a presencial o vía correo electrónico.
Diseñar un Plan de trabajo y cronograma de cumplimiento por parte del abogado - mínimo una (1) liquidación semana- evidencia para la cuenta de cobro. 
El abogado remitirá a la Profesional Especializada el acta debidamente firmada y subida a SECOP II, el seguimiento lo reportaran cada viernes.
Se formulará indicador de seguimiento, es decir semanal 55/6: 6 liquidaciones por semana para culminar a más tardar el 30de junio de 2023.
Remitir memorando interno a SGC Y APOYOS DE LA SGC para que remitan las liquidaciones con el pleno de los requisitos.
Iniciar campaña de divulgación instando a los supervisores a liquidar dentro de los 4 meses. (...)"
</t>
    </r>
    <r>
      <rPr>
        <sz val="11"/>
        <color rgb="FF000000"/>
        <rFont val="Arial"/>
      </rPr>
      <t xml:space="preserve">
Lo anterior, bajo el entendido que, si bien se cumplió con lo dispuesto en el control y en el plan de acción, para el periodo evaluado se materializó el riesgo. 
</t>
    </r>
  </si>
  <si>
    <r>
      <rPr>
        <sz val="11"/>
        <color rgb="FF000000"/>
        <rFont val="Arial"/>
      </rPr>
      <t>En cumplimiento al Plan de Acción se ha realizado las siguientes actividades:  1. Creación formato para seguimiento a los contratos a liquidar, el cual contiene la aprobación del formato, socialización del mismo a las diferentes áreas. 2. Capacitación  sobre temas de liquidaciones de contratos dirigida a los supervisores de los mismos. 3.Creación y divulgación de piezas comunicativas sobre contratos susceptibles de liquidacion y tiempos para liquidar.                                                                         E</t>
    </r>
    <r>
      <rPr>
        <b/>
        <sz val="11"/>
        <color rgb="FF000000"/>
        <rFont val="Arial"/>
      </rPr>
      <t>VIDENCIAS: Evidencias alojadas en carpeta denominada " Liquidación Contratos"</t>
    </r>
  </si>
  <si>
    <t xml:space="preserve">Se informó por parte del proceso que no existió vencimiento de términos para liquidar los contratos en el cuatrimestre anterior bajo la búsqueda de documentos que se efectuó sobre el archivo, en la que se encontraron las actas de liquidación de los compromisos. Frente al seguimiento del segundo cuatrimestre, se evidenció cumplimiento de la acción mediante las siguientes actividades: 
•	Creación formato para seguimiento a los contratos a liquidar, el cual contiene su aprobación y socialización a las diferentes áreas. 
•	Capacitación sobre temas de liquidaciones de contratos dirigida a los supervisores de los contratos. 
•	Creación y divulgación de piezas comunicativas sobre contratos susceptibles de liquidación y tiempos para liquidar.   
Conforme a esto, se recomienda continuar con las actividades de seguimiento a las liquidaciones. 
</t>
  </si>
  <si>
    <r>
      <rPr>
        <sz val="11"/>
        <color rgb="FF000000"/>
        <rFont val="Arial"/>
      </rPr>
      <t>En cumplimiento al Plan de Acción se ha realizado las siguientes actividades:  1. Creación formato para seguimiento a los contratos a liquidar, el cual contiene la aprobación del formato, socialización del mismo a las diferentes áreas. 2. Capacitación  sobre temas de liquidaciones de contratos dirigida a los supervisores de los mismos. 3.Creación y divulgación de piezas comunicativas sobre contratos suceptibles de liquidacion y tiempos para liquidar. 4. Expedición Circular 005 de 2023 para dar lineamientos sobre la radicación de liquidaciones. 5. Liquidaciones pendientes con plan de trabajo establecido. 6 . seguimiento trimestral de las bases de datos y reporte a los gerentes de proyecto.                                                                            E</t>
    </r>
    <r>
      <rPr>
        <b/>
        <sz val="11"/>
        <color rgb="FF000000"/>
        <rFont val="Arial"/>
      </rPr>
      <t>VIDENCIAS: Evidencias alojadas en carpeta denominada " Liquidación Contratos"</t>
    </r>
  </si>
  <si>
    <t>De acuerdo a las evidencias suministradas se observa el cumplimiento de la actividad. Falta diligenciar estado del riesgo y valoración del indicador de gestion del riesgo</t>
  </si>
  <si>
    <t>De acuerdo con las evidencias adjuntas por el proceso, se evidenció el cumplimiento del plan de trabajo en la vigencia 2022-2023 y la matriz en la cual se actualizan  y revisan los tiempos límites para  la liquidación de contratos. El riesgo se encuentra controlado.</t>
  </si>
  <si>
    <t xml:space="preserve">2. El Subdirector de Gestión corporativa y/o el Profesional Especializado/Universitario de la Subdirección de Gestion corporativa-contractual desarrollara un mecanismo anual para afianzar el conocimiento de los supervisores para la importancia de la liquidacion de contratos a su cargo, con la respectiva medicion de la adherencia del conocimiento </t>
  </si>
  <si>
    <t>Desarrollo de mecanismo anual  para afianzar el conocimiento en liquidación de contratos y evaluación de la adherencia al conocimiento</t>
  </si>
  <si>
    <t>Gestión Jurídica-Oficina Asesora Juridica</t>
  </si>
  <si>
    <t>Afectación económica y reputacional de indole disciplinaria, penales, fiscales y judiciales</t>
  </si>
  <si>
    <t>Multas o sanciones por entes de control y perdida de confianza en la Oficina Asesora Juridica por inclumplimiento en los términos de los derechos de petición</t>
  </si>
  <si>
    <t>Desconocimiento u omisión de los lineamientos de la politica Institucional de prevención de daño antijuridico</t>
  </si>
  <si>
    <t>Posibilidad afectacion económica y reputacional de entes de control por incumplimiento o inobservancia de los lineamientos contenidos en la politica institucional de prevención de daño Antijuridico</t>
  </si>
  <si>
    <t>3 a 24 veces por año</t>
  </si>
  <si>
    <t>Entre 100 y 500 SMLMV</t>
  </si>
  <si>
    <t>La Profesional Apoyo a la Oficina Asesora Juridica realizara socialización y evaluacion de apropiacion al conocimiento de la politica Institucional de prevención del daño antijuridico</t>
  </si>
  <si>
    <t>Socialización y evaluación de apropiación al conocimiento de la politica Institucional de prevención del daño antijuridico</t>
  </si>
  <si>
    <t>La Profesional Apoyo a la Oficina Asesora Juridica</t>
  </si>
  <si>
    <t>Socializaciones realizadas /Socializaciones programadas(6)
Evaluación de apropiación al conocimiento por capacitación</t>
  </si>
  <si>
    <t xml:space="preserve">Se realiza socialización de la Politica Institucional de Prevención del Daño Antijuridico (PPDA) los días 21 de febrero en modalidad presencial, en relación con la preveción del daño antijuridico para asuntos misionales en la UCA y el 31 de marzo de 2023 en modalidad virtual en realción con contrato realidad y transparencia en la contratación. Asi mismo se realizo la publicación en la pagina web de la entidad de la PPDA. 
En relacion con la politica de defensa judicial, el 01 de febrero se realizó memorando de socialización a la Subdirección de Fauna, en relación con los riesgos y ejes tematicos identificados en la PPDA sobre el procedimiento de liquidación de expensas asi como el acto administrativo que reglamente tarifas y costos. Así mismo, se participó en el Comité intersectorial de coordinación jurídica, en relación con los lineamientos sobre la conciliación establecidos en la politica de defensa judicial sobre los asuntos que se llevan al comité de conciliación en los procesos judiciales. 
Se realizó informe de tutelas, procesos judiciales y conciliaciones con corte a abril de 2023, en cumplimiento del plan de acción. Se adjunta documento. </t>
  </si>
  <si>
    <t>En el primero y segundo control no se evidencia ningun soporte. En el tercer control se evidencia carpeta comprimida pero no se deja visualizar todos los archivos</t>
  </si>
  <si>
    <r>
      <rPr>
        <sz val="11"/>
        <color rgb="FF000000"/>
        <rFont val="Arial"/>
      </rPr>
      <t>Frente a las acciones formuladas respecto de la Política de Prevención del Daño Antijurídico, en el primer semestre de 2023 se identificó: la presentación de la Política de Prevención del Daño Antijurídico; el listado de asistencia de la socialización realizada el 21 de febrero de 2023 y los pantallazos de envío a Talento Humano de la presentación de la PPDA y de las preguntas de la capacitación del 21 de marzo de 2023; (los demás documentos presentan error al descargarlos). Por lo anterior, se evidencia cumplimiento del control y plan de acción formulados; no obstante, se recuerda la importancia de efectuar lo dispuesto en el Indicador Gestión del Riesgo que para el primer control es: -</t>
    </r>
    <r>
      <rPr>
        <i/>
        <sz val="11"/>
        <color rgb="FF000000"/>
        <rFont val="Arial"/>
      </rPr>
      <t>Socializaciones realizadas /Socializaciones programadas (6) Evaluación de apropiación al conocimiento por capacitación</t>
    </r>
    <r>
      <rPr>
        <sz val="11"/>
        <color rgb="FF000000"/>
        <rFont val="Arial"/>
      </rPr>
      <t xml:space="preserve">- y de presentar para próximos seguimientos los soportes completos. 
Respecto de la Política de Defensa Judicial no se evidenciaron soportes de cumplimiento de la actividad.
En cuanto al informe programado, dentro de las evidencias adjuntas por el proceso se constató la elaboración del de informe de actuaciones judiciales, extrajudiciales y acciones constitucionales.
</t>
    </r>
  </si>
  <si>
    <t xml:space="preserve">Se realiza socialización de la Política Institucional de Prevención del Daño Antijuridico (PPDA) a toda la entidad mediante la difusión de la Circular 007 del 23 de mayo en relación con los lineamientos en materia de Contrato Realidad, dando alcance a la Circular 28 de 2022. Se realiza difusión masiva por correo institucional, las piezas informativas sobre la Política de prevención del daño antijuridico para asuntos misionales el 28 de agosto de 2023. 
En relación con la Política de Defensa Judicial, el 15 de junio se realiza memorando de socialización a los servidores públicos y contratistas del IDPYBA, en relación con los lineamientos generales de la PDJ. Se realiza difusión masiva por correo institucional, las piezas informativas sobre la Política de Defensa Judicial el 30 de agosto de 2023. 
Se realizó informe de tutelas, procesos judiciales y conciliaciones con corte a 31 de agosto de 2023, en cumplimiento del plan de acción. Se adjunta documento.
</t>
  </si>
  <si>
    <t>De acuerdo a las evidencias suministradas se observa el cumplimiento de la actividad, el riesgo se encuentra controlado. Se recomienda organizar la carpeta de evidencias</t>
  </si>
  <si>
    <t xml:space="preserve">Se evidenció el cumplimiento de la actividad mediante la difusión y socialización de la Política Institucional de Prevención del Daño Antijuridico (PPDA) a toda la entidad. Adicionalmente, se evidenciaron las piezas gráficas comunicativas sobre la importancia de la Política Institucional de Prevención del Daño Antijuridico, sus ejes temáticos, los sujetos a quienes va dirigida, los responsables de formularla y aprobarla, entre otros. </t>
  </si>
  <si>
    <t>Se realizan (2) socializaciones de la Política Institucional de Prevención del Daño Antijuridico (PPDA) una de fecha 23 de octubre mediante memorando difundido al listado general y otra presencial el 7 de noviembre en la UCA.
Se realiza (1) socialización de la actualización de la Política de Defensa Judicia PDJ de fecha 23 de octubre mediante memorando difundido al listado general. 
Y se realiza informe de procesos judiciales y tutelas con corte a 30 de noviembre de 2023.</t>
  </si>
  <si>
    <t>Se desarrolló la socialización y evaluación de apropiación al conocimiento de la politica Institucional de prevención del daño antijuridico y de acuerdo a las evidencias suministradas se observa el cumplimiento de la actividad, el riesgo se encuentra controlado</t>
  </si>
  <si>
    <t>Se evidenció el cumplimiento de la actividad mediante la difusión y socialización de la actualización de la Política Institucional de Prevención del Daño Antijurídico para asuntos misionales a toda la entidad. El riesgo se encuentra controlado.</t>
  </si>
  <si>
    <t>La Profesional Apoyo a la Oficina Asesora Juridic realizara socialización y evaluación de apropiación al conocimiento de la politica de defensa Judicial</t>
  </si>
  <si>
    <t>Socialización y evaluación de apropiación al conocimientode la politica de defensa Judicial</t>
  </si>
  <si>
    <t>Socializaciones realizadas /Socializaciones programadas(3)
Evaluación de apropiación al conocimiento por capacitación</t>
  </si>
  <si>
    <t>Se evidencia la socialización y evaluación de apropiación al conocimientode la politica de defensa Judicial. De acuerdo a las evidencias suministradas se observa el cumplimiento de la actividad, el riesgo se encuentra controlado.</t>
  </si>
  <si>
    <t>Se evidenció el cumplimiento de la actividad mediante la difusión y socialización de la actualización de la Política de  Defensa Judicial a toda la entidad. El riesgo se encuentra controlado.</t>
  </si>
  <si>
    <t>La Profesional Apoyo a la Oficina Asesora Juridica realizará presentación de informe de actuaciones judiciales, extrajudiciales y acciones constitucionales</t>
  </si>
  <si>
    <t>Presentación de informe de actuaciones judiciales, extrajudiciales y acciones constitucionales</t>
  </si>
  <si>
    <t>Informes presentados/Informes programadas (3)</t>
  </si>
  <si>
    <t>De acuerdo a las evidencias suministradas se observa el cumplimiento de la actividad, el riesgo se encuentra controlado.</t>
  </si>
  <si>
    <t xml:space="preserve">En cuanto al informe programado, dentro de las evidencias adjuntas por el proceso se constató la elaboración del informe de actuaciones judiciales, extrajudiciales y acciones constitucionales. El riesgo se encuentra controlado.
</t>
  </si>
  <si>
    <t>Eliminado controlado</t>
  </si>
  <si>
    <t>Gestión Jurídica</t>
  </si>
  <si>
    <t>Asesorar, defender, asistir y representar en asuntos jurídicos-administrativos internos y externos relacionados con las actividades desarrolladas por la entidad, así mismo, gestionar las etapas contractuales de los procesos contractuales de los procesos de contratación para proveer de manera eficiente y oportuna los bienes, obras y servicios a fin de satisfacer las necesidades de la entidad, garantizando el cumplimiento de la normatividad vigente</t>
  </si>
  <si>
    <t>Reiteración de consulta generando mas requerimientos a  la entidad
Falta disciplinaria por la no respuesta oportuna</t>
  </si>
  <si>
    <t>Posibilidad de incumplimiento al término para dar respuesta a las consultas o solicitudes de conceptos Juridicos</t>
  </si>
  <si>
    <t xml:space="preserve">1.Desgaste administrativo y retrasos en la adquisición de los bienes y servicios requeridos por la entidad </t>
  </si>
  <si>
    <t>1.Falta de planeación en los procesos de contratación por parte del equipo estructurador (área técnica, contractual, presupuesto)</t>
  </si>
  <si>
    <t>Improvisación en la determinación de fechas de ejecución, por desconocimiento de los requisitos para el perfeccionamiento</t>
  </si>
  <si>
    <t>Posibilidad de que se elaboren  contratos fuera de las fechas establecidas en el Plan Anual de Adquisiciones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</si>
  <si>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</si>
  <si>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</si>
  <si>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</si>
  <si>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</si>
  <si>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</si>
  <si>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</si>
  <si>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</si>
  <si>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</si>
  <si>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</si>
  <si>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Detectivo</t>
  </si>
  <si>
    <t>Sin Documental</t>
  </si>
  <si>
    <t>Aleatoria</t>
  </si>
  <si>
    <t>Sin registro</t>
  </si>
  <si>
    <t>Aceptar:Despues de realizar un analisis y considerar los niveles de riesgo se determina asumir el mismo conociendo los efectos de su posible materialización</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</si>
  <si>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</si>
  <si>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</si>
  <si>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Entre 10 y 50 SMLMV</t>
  </si>
  <si>
    <t>El riesgo afecta la imagen del Instituto internamente, de conocimiento general nivel interno, de junta directiva y proveedores</t>
  </si>
  <si>
    <t>Correctivo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</si>
  <si>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</si>
  <si>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</si>
  <si>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</si>
  <si>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</si>
  <si>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</si>
  <si>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t>El riesgo afecta la imagen del Instituto con algunos usuarios de relevancia frente al logro de los objetivos</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</si>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</sst>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32">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12"/>
      <name val="Calibri"/>
      <family val="2"/>
      <scheme val="minor"/>
    </font>
    <font>
      <sz val="12"/>
      <name val="Calibri"/>
      <family val="2"/>
    </font>
    <font>
      <sz val="12"/>
      <name val="Arial"/>
      <family val="2"/>
    </font>
    <font>
      <sz val="12"/>
      <color rgb="FF000000"/>
      <name val="Arial"/>
      <family val="2"/>
    </font>
    <font>
      <b/>
      <sz val="12"/>
      <name val="Arial"/>
      <family val="2"/>
    </font>
    <font>
      <sz val="11"/>
      <color theme="1"/>
      <name val="Arial"/>
      <family val="2"/>
    </font>
    <font>
      <b/>
      <sz val="8"/>
      <color rgb="FF000000"/>
      <name val="Calibri"/>
      <family val="2"/>
      <scheme val="minor"/>
    </font>
    <font>
      <sz val="11"/>
      <color rgb="FF000000"/>
      <name val="Arial"/>
    </font>
    <font>
      <b/>
      <sz val="11"/>
      <color rgb="FF000000"/>
      <name val="Arial"/>
    </font>
    <font>
      <i/>
      <sz val="11"/>
      <color rgb="FF000000"/>
      <name val="Arial"/>
    </font>
    <font>
      <sz val="11"/>
      <color theme="1"/>
      <name val="Arial"/>
      <family val="2"/>
      <charset val="1"/>
    </font>
    <font>
      <sz val="11"/>
      <name val="Arial"/>
    </font>
    <font>
      <sz val="12"/>
      <name val="Arial"/>
    </font>
  </fonts>
  <fills count="13">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rgb="FF000000"/>
      </left>
      <right style="thin">
        <color rgb="FF000000"/>
      </right>
      <top/>
      <bottom style="thin">
        <color indexed="64"/>
      </bottom>
      <diagonal/>
    </border>
  </borders>
  <cellStyleXfs count="2">
    <xf numFmtId="0" fontId="0" fillId="0" borderId="0"/>
    <xf numFmtId="9" fontId="7" fillId="0" borderId="0" applyFont="0" applyFill="0" applyBorder="0" applyAlignment="0" applyProtection="0"/>
  </cellStyleXfs>
  <cellXfs count="300">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0" xfId="0" applyFont="1" applyAlignment="1">
      <alignment vertical="center" wrapText="1"/>
    </xf>
    <xf numFmtId="0" fontId="4" fillId="6" borderId="1" xfId="0" applyFont="1" applyFill="1" applyBorder="1" applyAlignment="1">
      <alignment horizontal="center" vertical="center" wrapText="1"/>
    </xf>
    <xf numFmtId="0" fontId="10"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2" fillId="0" borderId="0" xfId="0" applyFont="1"/>
    <xf numFmtId="0" fontId="11" fillId="0" borderId="1" xfId="0" applyFont="1" applyBorder="1" applyAlignment="1" applyProtection="1">
      <alignment vertical="center" wrapText="1"/>
      <protection hidden="1"/>
    </xf>
    <xf numFmtId="0" fontId="0" fillId="0" borderId="1" xfId="0" applyBorder="1" applyAlignment="1">
      <alignment wrapText="1"/>
    </xf>
    <xf numFmtId="0" fontId="12"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1" fillId="0" borderId="0" xfId="0" applyFont="1"/>
    <xf numFmtId="9" fontId="0" fillId="0" borderId="0" xfId="0" applyNumberFormat="1"/>
    <xf numFmtId="0" fontId="16"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18" fillId="0" borderId="0" xfId="0" applyFont="1" applyAlignment="1" applyProtection="1">
      <alignment horizontal="center" vertical="center" wrapText="1"/>
      <protection locked="0"/>
    </xf>
    <xf numFmtId="0" fontId="14"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8" xfId="1" applyFont="1" applyFill="1" applyBorder="1" applyAlignment="1" applyProtection="1">
      <alignment horizontal="center" vertical="center" wrapText="1"/>
      <protection locked="0"/>
    </xf>
    <xf numFmtId="0" fontId="3" fillId="5" borderId="8"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17" fillId="5" borderId="10"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0" fontId="5" fillId="0" borderId="0" xfId="0" applyFont="1" applyAlignment="1">
      <alignment horizontal="center" vertical="center" wrapText="1"/>
    </xf>
    <xf numFmtId="0" fontId="21" fillId="0" borderId="0" xfId="0" applyFont="1" applyAlignment="1" applyProtection="1">
      <alignment vertical="center" wrapText="1"/>
      <protection locked="0"/>
    </xf>
    <xf numFmtId="0" fontId="5" fillId="0" borderId="15" xfId="0" applyFont="1" applyBorder="1" applyAlignment="1">
      <alignment horizontal="center" vertical="center" wrapText="1"/>
    </xf>
    <xf numFmtId="9" fontId="3" fillId="0" borderId="15" xfId="1" applyFont="1" applyFill="1" applyBorder="1" applyAlignment="1" applyProtection="1">
      <alignment horizontal="center" vertical="center" wrapText="1"/>
      <protection locked="0"/>
    </xf>
    <xf numFmtId="0" fontId="6" fillId="0" borderId="15" xfId="0" applyFont="1" applyBorder="1" applyAlignment="1" applyProtection="1">
      <alignment horizontal="center" vertical="center" wrapText="1"/>
      <protection locked="0"/>
    </xf>
    <xf numFmtId="9" fontId="3" fillId="0" borderId="15" xfId="1" applyFont="1" applyBorder="1" applyAlignment="1" applyProtection="1">
      <alignment horizontal="center" vertical="center" wrapText="1"/>
      <protection locked="0"/>
    </xf>
    <xf numFmtId="0" fontId="20" fillId="0" borderId="15" xfId="0" applyFont="1" applyBorder="1" applyAlignment="1">
      <alignment horizontal="left" vertical="center" wrapText="1"/>
    </xf>
    <xf numFmtId="0" fontId="22" fillId="0" borderId="15" xfId="0" applyFont="1" applyBorder="1" applyAlignment="1" applyProtection="1">
      <alignment vertical="center" wrapText="1"/>
      <protection locked="0"/>
    </xf>
    <xf numFmtId="0" fontId="5" fillId="0" borderId="15" xfId="0" applyFont="1" applyBorder="1" applyAlignment="1" applyProtection="1">
      <alignment horizontal="center" vertical="center" wrapText="1"/>
      <protection locked="0"/>
    </xf>
    <xf numFmtId="0" fontId="23" fillId="5" borderId="2" xfId="0" applyFont="1" applyFill="1" applyBorder="1" applyAlignment="1" applyProtection="1">
      <alignment vertical="center" wrapText="1"/>
      <protection locked="0"/>
    </xf>
    <xf numFmtId="0" fontId="20" fillId="0" borderId="16" xfId="0" applyFont="1" applyBorder="1" applyAlignment="1">
      <alignment vertical="center" wrapText="1"/>
    </xf>
    <xf numFmtId="9" fontId="3" fillId="0" borderId="16" xfId="1" applyFont="1" applyFill="1" applyBorder="1" applyAlignment="1" applyProtection="1">
      <alignment vertical="center" wrapText="1"/>
    </xf>
    <xf numFmtId="0" fontId="5" fillId="0" borderId="16" xfId="0" applyFont="1" applyBorder="1" applyAlignment="1" applyProtection="1">
      <alignment vertical="center" wrapText="1"/>
      <protection locked="0"/>
    </xf>
    <xf numFmtId="0" fontId="5" fillId="0" borderId="16" xfId="0" applyFont="1" applyBorder="1" applyAlignment="1">
      <alignment vertical="center" wrapText="1"/>
    </xf>
    <xf numFmtId="0" fontId="5" fillId="0" borderId="1" xfId="0" applyFont="1" applyBorder="1" applyAlignment="1" applyProtection="1">
      <alignment vertical="center" wrapText="1"/>
      <protection locked="0"/>
    </xf>
    <xf numFmtId="0" fontId="20" fillId="0" borderId="15" xfId="0" applyFont="1" applyBorder="1" applyAlignment="1">
      <alignment vertical="center" wrapText="1"/>
    </xf>
    <xf numFmtId="0" fontId="5" fillId="0" borderId="15" xfId="0" applyFont="1" applyBorder="1" applyAlignment="1" applyProtection="1">
      <alignment vertical="center" wrapText="1"/>
      <protection locked="0"/>
    </xf>
    <xf numFmtId="0" fontId="5" fillId="0" borderId="16" xfId="0" applyFont="1" applyBorder="1" applyAlignment="1" applyProtection="1">
      <alignment horizontal="center" vertical="center" wrapText="1"/>
      <protection locked="0"/>
    </xf>
    <xf numFmtId="9" fontId="5" fillId="0" borderId="16" xfId="0" applyNumberFormat="1" applyFont="1" applyBorder="1" applyAlignment="1" applyProtection="1">
      <alignment horizontal="center" vertical="center" wrapText="1"/>
      <protection locked="0"/>
    </xf>
    <xf numFmtId="9" fontId="5" fillId="0" borderId="16" xfId="1" applyFont="1" applyFill="1" applyBorder="1" applyAlignment="1" applyProtection="1">
      <alignment horizontal="center" vertical="center" wrapText="1"/>
      <protection locked="0"/>
    </xf>
    <xf numFmtId="9" fontId="5" fillId="0" borderId="16" xfId="1" applyFont="1" applyFill="1" applyBorder="1" applyAlignment="1" applyProtection="1">
      <alignment vertical="center" wrapText="1"/>
    </xf>
    <xf numFmtId="0" fontId="18" fillId="0" borderId="16" xfId="0" applyFont="1" applyBorder="1" applyAlignment="1">
      <alignment vertical="center" wrapText="1"/>
    </xf>
    <xf numFmtId="0" fontId="3" fillId="0" borderId="16" xfId="0" applyFont="1" applyBorder="1" applyAlignment="1">
      <alignment vertical="center" wrapText="1"/>
    </xf>
    <xf numFmtId="0" fontId="25" fillId="0" borderId="1" xfId="0" applyFont="1" applyBorder="1" applyAlignment="1">
      <alignment vertical="top" wrapText="1"/>
    </xf>
    <xf numFmtId="0" fontId="20" fillId="0" borderId="1" xfId="0" applyFont="1" applyBorder="1" applyAlignment="1">
      <alignment vertical="center" wrapText="1"/>
    </xf>
    <xf numFmtId="0" fontId="5" fillId="0" borderId="1" xfId="0" applyFont="1" applyBorder="1" applyAlignment="1">
      <alignment vertical="center" wrapText="1"/>
    </xf>
    <xf numFmtId="9" fontId="3" fillId="0" borderId="1" xfId="1" applyFont="1" applyFill="1" applyBorder="1" applyAlignment="1" applyProtection="1">
      <alignment vertical="center" wrapText="1"/>
    </xf>
    <xf numFmtId="0" fontId="5" fillId="11" borderId="15" xfId="0" applyFont="1" applyFill="1" applyBorder="1" applyAlignment="1" applyProtection="1">
      <alignment horizontal="center" vertical="center" wrapText="1"/>
      <protection locked="0"/>
    </xf>
    <xf numFmtId="0" fontId="5" fillId="11" borderId="15" xfId="0" applyFont="1" applyFill="1" applyBorder="1" applyAlignment="1">
      <alignment horizontal="center" vertical="center" wrapText="1"/>
    </xf>
    <xf numFmtId="9" fontId="3" fillId="11" borderId="15" xfId="1" applyFont="1" applyFill="1" applyBorder="1" applyAlignment="1" applyProtection="1">
      <alignment horizontal="center" vertical="center" wrapText="1"/>
      <protection locked="0"/>
    </xf>
    <xf numFmtId="0" fontId="20" fillId="11" borderId="17" xfId="0" applyFont="1" applyFill="1" applyBorder="1" applyAlignment="1">
      <alignment vertical="center" wrapText="1"/>
    </xf>
    <xf numFmtId="0" fontId="5" fillId="11" borderId="17" xfId="0" applyFont="1" applyFill="1" applyBorder="1" applyAlignment="1">
      <alignment vertical="center" wrapText="1"/>
    </xf>
    <xf numFmtId="0" fontId="5" fillId="11" borderId="17" xfId="0" applyFont="1" applyFill="1" applyBorder="1" applyAlignment="1" applyProtection="1">
      <alignment vertical="center" wrapText="1"/>
      <protection locked="0"/>
    </xf>
    <xf numFmtId="0" fontId="5" fillId="11" borderId="18" xfId="0" applyFont="1" applyFill="1" applyBorder="1" applyAlignment="1" applyProtection="1">
      <alignment horizontal="center" vertical="center" wrapText="1"/>
      <protection locked="0"/>
    </xf>
    <xf numFmtId="9" fontId="3" fillId="11" borderId="17" xfId="1" applyFont="1" applyFill="1" applyBorder="1" applyAlignment="1" applyProtection="1">
      <alignment vertical="center" wrapText="1"/>
    </xf>
    <xf numFmtId="0" fontId="19" fillId="11" borderId="1" xfId="0" applyFont="1" applyFill="1" applyBorder="1" applyAlignment="1">
      <alignment vertical="center" wrapText="1"/>
    </xf>
    <xf numFmtId="0" fontId="5" fillId="11" borderId="1" xfId="0" applyFont="1" applyFill="1" applyBorder="1" applyAlignment="1" applyProtection="1">
      <alignment vertical="center" wrapText="1"/>
      <protection locked="0"/>
    </xf>
    <xf numFmtId="164" fontId="5" fillId="11" borderId="1" xfId="0" applyNumberFormat="1" applyFont="1" applyFill="1" applyBorder="1" applyAlignment="1" applyProtection="1">
      <alignment vertical="center" wrapText="1"/>
      <protection locked="0"/>
    </xf>
    <xf numFmtId="0" fontId="5" fillId="11" borderId="22" xfId="0" applyFont="1" applyFill="1" applyBorder="1" applyAlignment="1" applyProtection="1">
      <alignment vertical="center" wrapText="1"/>
      <protection locked="0"/>
    </xf>
    <xf numFmtId="0" fontId="5" fillId="11" borderId="16" xfId="0" applyFont="1" applyFill="1" applyBorder="1" applyAlignment="1" applyProtection="1">
      <alignment vertical="center" wrapText="1"/>
      <protection locked="0"/>
    </xf>
    <xf numFmtId="9" fontId="5" fillId="11" borderId="16" xfId="1" applyFont="1" applyFill="1" applyBorder="1" applyAlignment="1" applyProtection="1">
      <alignment vertical="center" wrapText="1"/>
      <protection locked="0"/>
    </xf>
    <xf numFmtId="9" fontId="5" fillId="11" borderId="17" xfId="1" applyFont="1" applyFill="1" applyBorder="1" applyAlignment="1" applyProtection="1">
      <alignment vertical="center" wrapText="1"/>
      <protection locked="0"/>
    </xf>
    <xf numFmtId="0" fontId="5" fillId="11" borderId="0" xfId="0" applyFont="1" applyFill="1" applyAlignment="1" applyProtection="1">
      <alignment horizontal="center" vertical="center" wrapText="1"/>
      <protection locked="0"/>
    </xf>
    <xf numFmtId="0" fontId="20" fillId="11" borderId="18" xfId="0" applyFont="1" applyFill="1" applyBorder="1" applyAlignment="1">
      <alignment vertical="center" wrapText="1"/>
    </xf>
    <xf numFmtId="0" fontId="5" fillId="11" borderId="16" xfId="0" applyFont="1" applyFill="1" applyBorder="1" applyAlignment="1">
      <alignment vertical="center" wrapText="1"/>
    </xf>
    <xf numFmtId="0" fontId="5" fillId="11" borderId="23" xfId="0" applyFont="1" applyFill="1" applyBorder="1" applyAlignment="1" applyProtection="1">
      <alignment vertical="center" wrapText="1"/>
      <protection locked="0"/>
    </xf>
    <xf numFmtId="0" fontId="5" fillId="11" borderId="18" xfId="0" applyFont="1" applyFill="1" applyBorder="1" applyAlignment="1">
      <alignment vertical="center" wrapText="1"/>
    </xf>
    <xf numFmtId="9" fontId="3" fillId="11" borderId="18" xfId="1" applyFont="1" applyFill="1" applyBorder="1" applyAlignment="1" applyProtection="1">
      <alignment vertical="center" wrapText="1"/>
    </xf>
    <xf numFmtId="0" fontId="5" fillId="11" borderId="24" xfId="0" applyFont="1" applyFill="1" applyBorder="1" applyAlignment="1" applyProtection="1">
      <alignment vertical="center" wrapText="1"/>
      <protection locked="0"/>
    </xf>
    <xf numFmtId="0" fontId="5" fillId="11" borderId="18" xfId="0" applyFont="1" applyFill="1" applyBorder="1" applyAlignment="1" applyProtection="1">
      <alignment vertical="center" wrapText="1"/>
      <protection locked="0"/>
    </xf>
    <xf numFmtId="9" fontId="5" fillId="11" borderId="18" xfId="1" applyFont="1" applyFill="1" applyBorder="1" applyAlignment="1" applyProtection="1">
      <alignment vertical="center" wrapText="1"/>
      <protection locked="0"/>
    </xf>
    <xf numFmtId="0" fontId="5" fillId="11" borderId="15" xfId="0" applyFont="1" applyFill="1" applyBorder="1" applyAlignment="1" applyProtection="1">
      <alignment vertical="center" wrapText="1"/>
      <protection locked="0"/>
    </xf>
    <xf numFmtId="0" fontId="19" fillId="11" borderId="15" xfId="0" applyFont="1" applyFill="1" applyBorder="1" applyAlignment="1">
      <alignment horizontal="left" vertical="center" wrapText="1"/>
    </xf>
    <xf numFmtId="0" fontId="22" fillId="11" borderId="15" xfId="0" applyFont="1" applyFill="1" applyBorder="1" applyAlignment="1" applyProtection="1">
      <alignment vertical="center" wrapText="1"/>
      <protection locked="0"/>
    </xf>
    <xf numFmtId="0" fontId="6" fillId="11" borderId="15" xfId="0" applyFont="1" applyFill="1" applyBorder="1" applyAlignment="1" applyProtection="1">
      <alignment horizontal="center" vertical="center" wrapText="1"/>
      <protection locked="0"/>
    </xf>
    <xf numFmtId="0" fontId="3" fillId="11" borderId="15" xfId="0" applyFont="1" applyFill="1" applyBorder="1" applyAlignment="1">
      <alignment horizontal="center" vertical="center" wrapText="1"/>
    </xf>
    <xf numFmtId="9" fontId="3" fillId="11" borderId="15" xfId="1" applyFont="1" applyFill="1" applyBorder="1" applyAlignment="1" applyProtection="1">
      <alignment horizontal="center" vertical="center" wrapText="1"/>
    </xf>
    <xf numFmtId="0" fontId="18" fillId="11" borderId="15" xfId="0" applyFont="1" applyFill="1" applyBorder="1" applyAlignment="1">
      <alignment horizontal="center" vertical="center" wrapText="1"/>
    </xf>
    <xf numFmtId="9" fontId="5" fillId="11" borderId="15" xfId="1" applyFont="1" applyFill="1" applyBorder="1" applyAlignment="1" applyProtection="1">
      <alignment horizontal="center" vertical="center" wrapText="1"/>
    </xf>
    <xf numFmtId="164" fontId="5" fillId="11" borderId="15" xfId="0" applyNumberFormat="1" applyFont="1" applyFill="1" applyBorder="1" applyAlignment="1" applyProtection="1">
      <alignment horizontal="center" vertical="center" wrapText="1"/>
      <protection locked="0"/>
    </xf>
    <xf numFmtId="0" fontId="5" fillId="11" borderId="15" xfId="0" applyFont="1" applyFill="1" applyBorder="1" applyAlignment="1" applyProtection="1">
      <alignment horizontal="left" vertical="top" wrapText="1"/>
      <protection locked="0"/>
    </xf>
    <xf numFmtId="0" fontId="24" fillId="11" borderId="0" xfId="0" applyFont="1" applyFill="1" applyAlignment="1">
      <alignment vertical="top" wrapText="1"/>
    </xf>
    <xf numFmtId="9" fontId="5" fillId="11" borderId="15" xfId="1" applyFont="1" applyFill="1" applyBorder="1" applyAlignment="1" applyProtection="1">
      <alignment horizontal="center" vertical="center" wrapText="1"/>
      <protection locked="0"/>
    </xf>
    <xf numFmtId="0" fontId="5" fillId="0" borderId="25" xfId="0" applyFont="1" applyBorder="1" applyAlignment="1" applyProtection="1">
      <alignment horizontal="center" vertical="center" wrapText="1"/>
      <protection locked="0"/>
    </xf>
    <xf numFmtId="9" fontId="5" fillId="0" borderId="26" xfId="1" applyFont="1" applyBorder="1" applyAlignment="1" applyProtection="1">
      <alignment horizontal="center" vertical="center" wrapText="1"/>
      <protection locked="0"/>
    </xf>
    <xf numFmtId="0" fontId="26" fillId="0" borderId="15" xfId="0" applyFont="1" applyBorder="1" applyAlignment="1" applyProtection="1">
      <alignment horizontal="left" vertical="top" wrapText="1"/>
      <protection locked="0"/>
    </xf>
    <xf numFmtId="0" fontId="6" fillId="0" borderId="15" xfId="0" applyFont="1" applyBorder="1" applyAlignment="1">
      <alignment horizontal="center" vertical="center" wrapText="1"/>
    </xf>
    <xf numFmtId="0" fontId="26" fillId="0" borderId="15" xfId="0" applyFont="1" applyBorder="1" applyAlignment="1" applyProtection="1">
      <alignment horizontal="center" vertical="center" wrapText="1"/>
      <protection locked="0"/>
    </xf>
    <xf numFmtId="0" fontId="5" fillId="0" borderId="19" xfId="0" applyFont="1" applyBorder="1" applyAlignment="1" applyProtection="1">
      <alignment horizontal="center" vertical="center" wrapText="1"/>
      <protection locked="0"/>
    </xf>
    <xf numFmtId="9" fontId="5" fillId="0" borderId="22" xfId="1" applyFont="1" applyFill="1" applyBorder="1" applyAlignment="1" applyProtection="1">
      <alignment horizontal="center" vertical="center" wrapText="1"/>
      <protection locked="0"/>
    </xf>
    <xf numFmtId="0" fontId="29" fillId="0" borderId="15" xfId="0" applyFont="1" applyBorder="1" applyAlignment="1">
      <alignment horizontal="left" vertical="center" wrapText="1"/>
    </xf>
    <xf numFmtId="9" fontId="5" fillId="0" borderId="18" xfId="1" applyFont="1" applyFill="1" applyBorder="1" applyAlignment="1" applyProtection="1">
      <alignment horizontal="center" vertical="center" wrapText="1"/>
      <protection locked="0"/>
    </xf>
    <xf numFmtId="9" fontId="5" fillId="0" borderId="17" xfId="1" applyFont="1" applyFill="1" applyBorder="1" applyAlignment="1" applyProtection="1">
      <alignment horizontal="center" vertical="center" wrapText="1"/>
      <protection locked="0"/>
    </xf>
    <xf numFmtId="0" fontId="5" fillId="0" borderId="24" xfId="0" applyFont="1" applyBorder="1" applyAlignment="1" applyProtection="1">
      <alignment vertical="center" wrapText="1"/>
      <protection locked="0"/>
    </xf>
    <xf numFmtId="0" fontId="31" fillId="0" borderId="16" xfId="0" applyFont="1" applyBorder="1" applyAlignment="1">
      <alignment vertical="center" wrapText="1"/>
    </xf>
    <xf numFmtId="0" fontId="31" fillId="0" borderId="1" xfId="0" applyFont="1" applyBorder="1" applyAlignment="1">
      <alignment vertical="center" wrapText="1"/>
    </xf>
    <xf numFmtId="0" fontId="30" fillId="0" borderId="16" xfId="0" applyFont="1" applyBorder="1" applyAlignment="1" applyProtection="1">
      <alignment vertical="center" wrapText="1"/>
      <protection locked="0"/>
    </xf>
    <xf numFmtId="164" fontId="30" fillId="0" borderId="16" xfId="0" applyNumberFormat="1" applyFont="1" applyBorder="1" applyAlignment="1" applyProtection="1">
      <alignment vertical="center" wrapText="1"/>
      <protection locked="0"/>
    </xf>
    <xf numFmtId="0" fontId="31" fillId="0" borderId="19" xfId="0" applyFont="1" applyBorder="1" applyAlignment="1">
      <alignment vertical="center" wrapText="1"/>
    </xf>
    <xf numFmtId="0" fontId="30" fillId="0" borderId="1" xfId="0" applyFont="1" applyBorder="1" applyAlignment="1" applyProtection="1">
      <alignment vertical="center" wrapText="1"/>
      <protection locked="0"/>
    </xf>
    <xf numFmtId="164" fontId="30" fillId="0" borderId="1" xfId="0" applyNumberFormat="1" applyFont="1" applyBorder="1" applyAlignment="1" applyProtection="1">
      <alignment vertical="center" wrapText="1"/>
      <protection locked="0"/>
    </xf>
    <xf numFmtId="0" fontId="31" fillId="0" borderId="20" xfId="0" applyFont="1" applyBorder="1" applyAlignment="1">
      <alignment vertical="center" wrapText="1"/>
    </xf>
    <xf numFmtId="0" fontId="31" fillId="0" borderId="18" xfId="0" applyFont="1" applyBorder="1" applyAlignment="1">
      <alignment vertical="center" wrapText="1"/>
    </xf>
    <xf numFmtId="0" fontId="5" fillId="0" borderId="22" xfId="0" applyFont="1" applyBorder="1" applyAlignment="1" applyProtection="1">
      <alignment horizontal="left" vertical="center" wrapText="1"/>
      <protection locked="0"/>
    </xf>
    <xf numFmtId="0" fontId="5" fillId="0" borderId="23" xfId="0" applyFont="1" applyBorder="1" applyAlignment="1" applyProtection="1">
      <alignment horizontal="left" vertical="center" wrapText="1"/>
      <protection locked="0"/>
    </xf>
    <xf numFmtId="0" fontId="5" fillId="0" borderId="16" xfId="0" applyFont="1" applyBorder="1" applyAlignment="1" applyProtection="1">
      <alignment horizontal="left" vertical="center" wrapText="1"/>
      <protection locked="0"/>
    </xf>
    <xf numFmtId="0" fontId="5" fillId="0" borderId="16"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6" fillId="0" borderId="17" xfId="0" applyFont="1" applyBorder="1" applyAlignment="1" applyProtection="1">
      <alignment horizontal="center" vertical="center" wrapText="1"/>
      <protection locked="0"/>
    </xf>
    <xf numFmtId="0" fontId="6" fillId="0" borderId="18" xfId="0" applyFont="1" applyBorder="1" applyAlignment="1" applyProtection="1">
      <alignment horizontal="center" vertical="center" wrapText="1"/>
      <protection locked="0"/>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5" fillId="0" borderId="15" xfId="0" applyFont="1" applyBorder="1" applyAlignment="1" applyProtection="1">
      <alignment horizontal="center" vertical="center" wrapText="1"/>
      <protection locked="0"/>
    </xf>
    <xf numFmtId="9" fontId="3" fillId="0" borderId="16" xfId="1" applyFont="1" applyFill="1" applyBorder="1" applyAlignment="1" applyProtection="1">
      <alignment horizontal="center" vertical="center" wrapText="1"/>
    </xf>
    <xf numFmtId="9" fontId="3" fillId="0" borderId="18" xfId="1" applyFont="1" applyFill="1" applyBorder="1" applyAlignment="1" applyProtection="1">
      <alignment horizontal="center" vertical="center" wrapText="1"/>
    </xf>
    <xf numFmtId="0" fontId="18" fillId="0" borderId="16" xfId="0" applyFont="1" applyBorder="1" applyAlignment="1">
      <alignment horizontal="center" vertical="center" wrapText="1"/>
    </xf>
    <xf numFmtId="0" fontId="18" fillId="0" borderId="30"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1" xfId="0" applyFont="1" applyBorder="1" applyAlignment="1">
      <alignment horizontal="center" vertical="center" wrapText="1"/>
    </xf>
    <xf numFmtId="9" fontId="3" fillId="0" borderId="17" xfId="1" applyFont="1" applyFill="1" applyBorder="1" applyAlignment="1" applyProtection="1">
      <alignment horizontal="center" vertical="center" wrapText="1"/>
    </xf>
    <xf numFmtId="0" fontId="5" fillId="12" borderId="16" xfId="0" applyFont="1" applyFill="1" applyBorder="1" applyAlignment="1" applyProtection="1">
      <alignment horizontal="center" vertical="center" wrapText="1"/>
      <protection locked="0"/>
    </xf>
    <xf numFmtId="0" fontId="5" fillId="12" borderId="17" xfId="0" applyFont="1" applyFill="1" applyBorder="1" applyAlignment="1" applyProtection="1">
      <alignment horizontal="center" vertical="center" wrapText="1"/>
      <protection locked="0"/>
    </xf>
    <xf numFmtId="0" fontId="5" fillId="12" borderId="18" xfId="0" applyFont="1" applyFill="1" applyBorder="1" applyAlignment="1" applyProtection="1">
      <alignment horizontal="center" vertical="center" wrapText="1"/>
      <protection locked="0"/>
    </xf>
    <xf numFmtId="0" fontId="26" fillId="0" borderId="22" xfId="0" applyFont="1" applyBorder="1" applyAlignment="1" applyProtection="1">
      <alignment horizontal="left" vertical="top" wrapText="1"/>
      <protection locked="0"/>
    </xf>
    <xf numFmtId="0" fontId="5" fillId="0" borderId="24" xfId="0" applyFont="1" applyBorder="1" applyAlignment="1" applyProtection="1">
      <alignment horizontal="left" vertical="top" wrapText="1"/>
      <protection locked="0"/>
    </xf>
    <xf numFmtId="0" fontId="18" fillId="0" borderId="18" xfId="0" applyFont="1" applyBorder="1" applyAlignment="1">
      <alignment horizontal="center" vertical="center" wrapText="1"/>
    </xf>
    <xf numFmtId="0" fontId="5" fillId="0" borderId="17" xfId="0" applyFont="1" applyBorder="1" applyAlignment="1" applyProtection="1">
      <alignment horizontal="center" vertical="center" wrapText="1"/>
      <protection locked="0"/>
    </xf>
    <xf numFmtId="0" fontId="19" fillId="0" borderId="16" xfId="0" applyFont="1" applyBorder="1" applyAlignment="1">
      <alignment horizontal="center" vertical="center" wrapText="1"/>
    </xf>
    <xf numFmtId="0" fontId="19" fillId="0" borderId="18" xfId="0" applyFont="1" applyBorder="1" applyAlignment="1">
      <alignment horizontal="center" vertical="center" wrapText="1"/>
    </xf>
    <xf numFmtId="0" fontId="22" fillId="0" borderId="16"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9" fontId="5" fillId="0" borderId="16" xfId="1" applyFont="1" applyFill="1" applyBorder="1" applyAlignment="1" applyProtection="1">
      <alignment horizontal="center" vertical="center" wrapText="1"/>
    </xf>
    <xf numFmtId="9" fontId="5" fillId="0" borderId="18" xfId="1" applyFont="1" applyFill="1" applyBorder="1" applyAlignment="1" applyProtection="1">
      <alignment horizontal="center" vertical="center" wrapText="1"/>
    </xf>
    <xf numFmtId="0" fontId="5" fillId="0" borderId="8"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1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19" fillId="0" borderId="15" xfId="0" applyFont="1" applyBorder="1" applyAlignment="1">
      <alignment horizontal="center" vertical="center" wrapText="1"/>
    </xf>
    <xf numFmtId="0" fontId="3" fillId="9"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8" borderId="8"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protection locked="0"/>
    </xf>
    <xf numFmtId="0" fontId="17" fillId="7" borderId="2" xfId="0" applyFont="1" applyFill="1" applyBorder="1" applyAlignment="1" applyProtection="1">
      <alignment horizontal="center" vertical="center" wrapText="1"/>
      <protection locked="0"/>
    </xf>
    <xf numFmtId="9" fontId="5" fillId="0" borderId="16" xfId="1" applyFont="1" applyFill="1" applyBorder="1" applyAlignment="1" applyProtection="1">
      <alignment horizontal="center" vertical="center" wrapText="1"/>
      <protection locked="0"/>
    </xf>
    <xf numFmtId="9" fontId="5" fillId="0" borderId="18" xfId="1" applyFont="1" applyFill="1" applyBorder="1" applyAlignment="1" applyProtection="1">
      <alignment horizontal="center" vertical="center" wrapText="1"/>
      <protection locked="0"/>
    </xf>
    <xf numFmtId="0" fontId="26" fillId="0" borderId="16" xfId="0" applyFont="1" applyBorder="1" applyAlignment="1" applyProtection="1">
      <alignment horizontal="center" vertical="center" wrapText="1"/>
      <protection locked="0"/>
    </xf>
    <xf numFmtId="9" fontId="5" fillId="0" borderId="16" xfId="0" applyNumberFormat="1" applyFont="1" applyBorder="1" applyAlignment="1" applyProtection="1">
      <alignment horizontal="center" vertical="center" wrapText="1"/>
      <protection locked="0"/>
    </xf>
    <xf numFmtId="0" fontId="5" fillId="0" borderId="16" xfId="0" applyFont="1" applyBorder="1" applyAlignment="1" applyProtection="1">
      <alignment horizontal="left" vertical="center" wrapText="1"/>
      <protection locked="0"/>
    </xf>
    <xf numFmtId="0" fontId="5" fillId="0" borderId="18" xfId="0" applyFont="1" applyBorder="1" applyAlignment="1" applyProtection="1">
      <alignment horizontal="left" vertical="center" wrapText="1"/>
      <protection locked="0"/>
    </xf>
    <xf numFmtId="9" fontId="5" fillId="0" borderId="17" xfId="1" applyFont="1" applyFill="1" applyBorder="1" applyAlignment="1" applyProtection="1">
      <alignment horizontal="center" vertical="center" wrapText="1"/>
      <protection locked="0"/>
    </xf>
    <xf numFmtId="0" fontId="5" fillId="11" borderId="15" xfId="0" applyFont="1" applyFill="1" applyBorder="1" applyAlignment="1" applyProtection="1">
      <alignment horizontal="center" vertical="center" wrapText="1"/>
      <protection locked="0"/>
    </xf>
    <xf numFmtId="0" fontId="5" fillId="11" borderId="16" xfId="0" applyFont="1" applyFill="1" applyBorder="1" applyAlignment="1" applyProtection="1">
      <alignment horizontal="center" vertical="center" wrapText="1"/>
      <protection locked="0"/>
    </xf>
    <xf numFmtId="0" fontId="5" fillId="11" borderId="17" xfId="0" applyFont="1" applyFill="1" applyBorder="1" applyAlignment="1" applyProtection="1">
      <alignment horizontal="center" vertical="center" wrapText="1"/>
      <protection locked="0"/>
    </xf>
    <xf numFmtId="0" fontId="5" fillId="11" borderId="18" xfId="0" applyFont="1" applyFill="1" applyBorder="1" applyAlignment="1" applyProtection="1">
      <alignment horizontal="center" vertical="center" wrapText="1"/>
      <protection locked="0"/>
    </xf>
    <xf numFmtId="0" fontId="19" fillId="11" borderId="15" xfId="0" applyFont="1" applyFill="1" applyBorder="1" applyAlignment="1">
      <alignment horizontal="center" vertical="center" wrapText="1"/>
    </xf>
    <xf numFmtId="0" fontId="19" fillId="11" borderId="16" xfId="0" applyFont="1" applyFill="1" applyBorder="1" applyAlignment="1">
      <alignment horizontal="center" vertical="center" wrapText="1"/>
    </xf>
    <xf numFmtId="0" fontId="19" fillId="11" borderId="17" xfId="0" applyFont="1" applyFill="1" applyBorder="1" applyAlignment="1">
      <alignment horizontal="center" vertical="center" wrapText="1"/>
    </xf>
    <xf numFmtId="0" fontId="19" fillId="11" borderId="18" xfId="0" applyFont="1" applyFill="1" applyBorder="1" applyAlignment="1">
      <alignment horizontal="center" vertical="center" wrapText="1"/>
    </xf>
    <xf numFmtId="0" fontId="22" fillId="0" borderId="17" xfId="0" applyFont="1" applyBorder="1" applyAlignment="1" applyProtection="1">
      <alignment horizontal="center" vertical="center" wrapText="1"/>
      <protection locked="0"/>
    </xf>
    <xf numFmtId="0" fontId="19" fillId="0" borderId="17" xfId="0" applyFont="1" applyBorder="1" applyAlignment="1">
      <alignment horizontal="center" vertical="center" wrapText="1"/>
    </xf>
    <xf numFmtId="0" fontId="5" fillId="11" borderId="16" xfId="0" applyFont="1" applyFill="1" applyBorder="1" applyAlignment="1">
      <alignment horizontal="center" vertical="center" wrapText="1"/>
    </xf>
    <xf numFmtId="0" fontId="5" fillId="11" borderId="17" xfId="0" applyFont="1" applyFill="1" applyBorder="1" applyAlignment="1">
      <alignment horizontal="center" vertical="center" wrapText="1"/>
    </xf>
    <xf numFmtId="0" fontId="5" fillId="11" borderId="18" xfId="0" applyFont="1" applyFill="1" applyBorder="1" applyAlignment="1">
      <alignment horizontal="center" vertical="center" wrapText="1"/>
    </xf>
    <xf numFmtId="9" fontId="3" fillId="0" borderId="16" xfId="1" applyFont="1" applyBorder="1" applyAlignment="1" applyProtection="1">
      <alignment horizontal="center" vertical="center" wrapText="1"/>
      <protection locked="0"/>
    </xf>
    <xf numFmtId="9" fontId="3" fillId="0" borderId="17" xfId="1" applyFont="1" applyBorder="1" applyAlignment="1" applyProtection="1">
      <alignment horizontal="center" vertical="center" wrapText="1"/>
      <protection locked="0"/>
    </xf>
    <xf numFmtId="9" fontId="3" fillId="0" borderId="18" xfId="1" applyFont="1" applyBorder="1" applyAlignment="1" applyProtection="1">
      <alignment horizontal="center" vertical="center" wrapText="1"/>
      <protection locked="0"/>
    </xf>
    <xf numFmtId="0" fontId="22" fillId="11" borderId="16" xfId="0" applyFont="1" applyFill="1" applyBorder="1" applyAlignment="1" applyProtection="1">
      <alignment horizontal="center" vertical="center" wrapText="1"/>
      <protection locked="0"/>
    </xf>
    <xf numFmtId="0" fontId="22" fillId="11" borderId="17" xfId="0" applyFont="1" applyFill="1" applyBorder="1" applyAlignment="1" applyProtection="1">
      <alignment horizontal="center" vertical="center" wrapText="1"/>
      <protection locked="0"/>
    </xf>
    <xf numFmtId="0" fontId="22" fillId="11" borderId="18" xfId="0" applyFont="1" applyFill="1" applyBorder="1" applyAlignment="1" applyProtection="1">
      <alignment horizontal="center" vertical="center" wrapText="1"/>
      <protection locked="0"/>
    </xf>
    <xf numFmtId="0" fontId="6" fillId="11" borderId="16" xfId="0" applyFont="1" applyFill="1" applyBorder="1" applyAlignment="1" applyProtection="1">
      <alignment horizontal="center" vertical="center" wrapText="1"/>
      <protection locked="0"/>
    </xf>
    <xf numFmtId="0" fontId="6" fillId="11" borderId="17" xfId="0" applyFont="1" applyFill="1" applyBorder="1" applyAlignment="1" applyProtection="1">
      <alignment horizontal="center" vertical="center" wrapText="1"/>
      <protection locked="0"/>
    </xf>
    <xf numFmtId="0" fontId="6" fillId="11" borderId="18" xfId="0" applyFont="1" applyFill="1" applyBorder="1" applyAlignment="1" applyProtection="1">
      <alignment horizontal="center" vertical="center" wrapText="1"/>
      <protection locked="0"/>
    </xf>
    <xf numFmtId="0" fontId="3" fillId="11" borderId="16" xfId="0" applyFont="1" applyFill="1" applyBorder="1" applyAlignment="1">
      <alignment horizontal="center" vertical="center" wrapText="1"/>
    </xf>
    <xf numFmtId="0" fontId="3" fillId="11" borderId="17" xfId="0" applyFont="1" applyFill="1" applyBorder="1" applyAlignment="1">
      <alignment horizontal="center" vertical="center" wrapText="1"/>
    </xf>
    <xf numFmtId="0" fontId="3" fillId="11" borderId="18" xfId="0" applyFont="1" applyFill="1" applyBorder="1" applyAlignment="1">
      <alignment horizontal="center" vertical="center" wrapText="1"/>
    </xf>
    <xf numFmtId="9" fontId="3" fillId="11" borderId="16" xfId="1" applyFont="1" applyFill="1" applyBorder="1" applyAlignment="1" applyProtection="1">
      <alignment horizontal="center" vertical="center" wrapText="1"/>
      <protection locked="0"/>
    </xf>
    <xf numFmtId="9" fontId="3" fillId="11" borderId="17" xfId="1" applyFont="1" applyFill="1" applyBorder="1" applyAlignment="1" applyProtection="1">
      <alignment horizontal="center" vertical="center" wrapText="1"/>
      <protection locked="0"/>
    </xf>
    <xf numFmtId="9" fontId="3" fillId="11" borderId="18" xfId="1" applyFont="1" applyFill="1" applyBorder="1" applyAlignment="1" applyProtection="1">
      <alignment horizontal="center" vertical="center" wrapText="1"/>
      <protection locked="0"/>
    </xf>
    <xf numFmtId="9" fontId="3" fillId="11" borderId="19" xfId="1" applyFont="1" applyFill="1" applyBorder="1" applyAlignment="1" applyProtection="1">
      <alignment horizontal="center" vertical="center" wrapText="1"/>
    </xf>
    <xf numFmtId="9" fontId="3" fillId="11" borderId="20" xfId="1" applyFont="1" applyFill="1" applyBorder="1" applyAlignment="1" applyProtection="1">
      <alignment horizontal="center" vertical="center" wrapText="1"/>
    </xf>
    <xf numFmtId="9" fontId="3" fillId="11" borderId="21" xfId="1" applyFont="1" applyFill="1" applyBorder="1" applyAlignment="1" applyProtection="1">
      <alignment horizontal="center" vertical="center" wrapText="1"/>
    </xf>
    <xf numFmtId="0" fontId="18" fillId="11" borderId="1" xfId="0" applyFont="1" applyFill="1" applyBorder="1" applyAlignment="1">
      <alignment horizontal="center" vertical="center" wrapText="1"/>
    </xf>
    <xf numFmtId="0" fontId="5" fillId="11" borderId="1" xfId="0" applyFont="1" applyFill="1" applyBorder="1" applyAlignment="1" applyProtection="1">
      <alignment horizontal="center" vertical="center" wrapText="1"/>
      <protection locked="0"/>
    </xf>
    <xf numFmtId="0" fontId="18" fillId="0" borderId="1"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12" borderId="16" xfId="0" applyFont="1" applyFill="1" applyBorder="1" applyAlignment="1">
      <alignment horizontal="center" vertical="center" wrapText="1"/>
    </xf>
    <xf numFmtId="0" fontId="5" fillId="12" borderId="17" xfId="0" applyFont="1" applyFill="1" applyBorder="1" applyAlignment="1">
      <alignment horizontal="center" vertical="center" wrapText="1"/>
    </xf>
    <xf numFmtId="0" fontId="5" fillId="12" borderId="18" xfId="0" applyFont="1" applyFill="1" applyBorder="1" applyAlignment="1">
      <alignment horizontal="center" vertical="center" wrapText="1"/>
    </xf>
    <xf numFmtId="9" fontId="3" fillId="11" borderId="16" xfId="1" applyFont="1" applyFill="1" applyBorder="1" applyAlignment="1" applyProtection="1">
      <alignment horizontal="center" vertical="center" wrapText="1"/>
    </xf>
    <xf numFmtId="9" fontId="3" fillId="11" borderId="17" xfId="1" applyFont="1" applyFill="1" applyBorder="1" applyAlignment="1" applyProtection="1">
      <alignment horizontal="center" vertical="center" wrapText="1"/>
    </xf>
    <xf numFmtId="9" fontId="3" fillId="11" borderId="18" xfId="1" applyFont="1" applyFill="1" applyBorder="1" applyAlignment="1" applyProtection="1">
      <alignment horizontal="center" vertical="center" wrapText="1"/>
    </xf>
    <xf numFmtId="0" fontId="18" fillId="11" borderId="16" xfId="0" applyFont="1" applyFill="1" applyBorder="1" applyAlignment="1">
      <alignment horizontal="center" vertical="center" wrapText="1"/>
    </xf>
    <xf numFmtId="0" fontId="18" fillId="11" borderId="17" xfId="0" applyFont="1" applyFill="1" applyBorder="1" applyAlignment="1">
      <alignment horizontal="center" vertical="center" wrapText="1"/>
    </xf>
    <xf numFmtId="0" fontId="18" fillId="11" borderId="18" xfId="0" applyFont="1" applyFill="1" applyBorder="1" applyAlignment="1">
      <alignment horizontal="center" vertical="center" wrapText="1"/>
    </xf>
    <xf numFmtId="9" fontId="5" fillId="11" borderId="16" xfId="1" applyFont="1" applyFill="1" applyBorder="1" applyAlignment="1" applyProtection="1">
      <alignment horizontal="center" vertical="center" wrapText="1"/>
    </xf>
    <xf numFmtId="9" fontId="5" fillId="11" borderId="17" xfId="1" applyFont="1" applyFill="1" applyBorder="1" applyAlignment="1" applyProtection="1">
      <alignment horizontal="center" vertical="center" wrapText="1"/>
    </xf>
    <xf numFmtId="9" fontId="5" fillId="11" borderId="18" xfId="1" applyFont="1" applyFill="1" applyBorder="1" applyAlignment="1" applyProtection="1">
      <alignment horizontal="center" vertical="center" wrapText="1"/>
    </xf>
    <xf numFmtId="0" fontId="5" fillId="12" borderId="27" xfId="0" applyFont="1" applyFill="1" applyBorder="1" applyAlignment="1" applyProtection="1">
      <alignment horizontal="center" vertical="top" wrapText="1"/>
      <protection locked="0"/>
    </xf>
    <xf numFmtId="0" fontId="5" fillId="12" borderId="28" xfId="0" applyFont="1" applyFill="1" applyBorder="1" applyAlignment="1" applyProtection="1">
      <alignment horizontal="center" vertical="top" wrapText="1"/>
      <protection locked="0"/>
    </xf>
    <xf numFmtId="0" fontId="5" fillId="12" borderId="29" xfId="0" applyFont="1" applyFill="1" applyBorder="1" applyAlignment="1" applyProtection="1">
      <alignment horizontal="center" vertical="top" wrapText="1"/>
      <protection locked="0"/>
    </xf>
    <xf numFmtId="0" fontId="5" fillId="0" borderId="1" xfId="0" applyFont="1" applyBorder="1" applyAlignment="1">
      <alignment horizontal="center" vertical="center" wrapText="1"/>
    </xf>
    <xf numFmtId="9" fontId="5" fillId="0" borderId="22" xfId="1" applyFont="1" applyFill="1" applyBorder="1" applyAlignment="1" applyProtection="1">
      <alignment horizontal="center" vertical="center" wrapText="1"/>
    </xf>
    <xf numFmtId="9" fontId="5" fillId="0" borderId="23" xfId="1" applyFont="1" applyFill="1" applyBorder="1" applyAlignment="1" applyProtection="1">
      <alignment horizontal="center" vertical="center" wrapText="1"/>
    </xf>
    <xf numFmtId="9" fontId="5" fillId="0" borderId="24" xfId="1" applyFont="1" applyFill="1" applyBorder="1" applyAlignment="1" applyProtection="1">
      <alignment horizontal="center" vertical="center" wrapText="1"/>
    </xf>
    <xf numFmtId="9" fontId="3" fillId="0" borderId="19" xfId="1" applyFont="1" applyFill="1" applyBorder="1" applyAlignment="1" applyProtection="1">
      <alignment horizontal="center" vertical="center" wrapText="1"/>
    </xf>
    <xf numFmtId="9" fontId="3" fillId="0" borderId="20" xfId="1" applyFont="1" applyFill="1" applyBorder="1" applyAlignment="1" applyProtection="1">
      <alignment horizontal="center" vertical="center" wrapText="1"/>
    </xf>
    <xf numFmtId="9" fontId="3" fillId="0" borderId="21" xfId="1" applyFont="1" applyFill="1" applyBorder="1" applyAlignment="1" applyProtection="1">
      <alignment horizontal="center" vertical="center" wrapText="1"/>
    </xf>
    <xf numFmtId="0" fontId="30" fillId="0" borderId="16" xfId="0" applyFont="1" applyBorder="1" applyAlignment="1" applyProtection="1">
      <alignment horizontal="center" vertical="center" wrapText="1"/>
      <protection locked="0"/>
    </xf>
    <xf numFmtId="0" fontId="30" fillId="0" borderId="17" xfId="0" applyFont="1" applyBorder="1" applyAlignment="1" applyProtection="1">
      <alignment horizontal="center" vertical="center" wrapText="1"/>
      <protection locked="0"/>
    </xf>
    <xf numFmtId="0" fontId="30" fillId="0" borderId="18" xfId="0" applyFont="1" applyBorder="1" applyAlignment="1" applyProtection="1">
      <alignment horizontal="center" vertical="center" wrapText="1"/>
      <protection locked="0"/>
    </xf>
    <xf numFmtId="9" fontId="30" fillId="0" borderId="19" xfId="0" applyNumberFormat="1" applyFont="1" applyBorder="1" applyAlignment="1" applyProtection="1">
      <alignment horizontal="center" vertical="center" wrapText="1"/>
      <protection locked="0"/>
    </xf>
    <xf numFmtId="0" fontId="30" fillId="0" borderId="20" xfId="0" applyFont="1" applyBorder="1" applyAlignment="1" applyProtection="1">
      <alignment horizontal="center" vertical="center" wrapText="1"/>
      <protection locked="0"/>
    </xf>
    <xf numFmtId="0" fontId="30" fillId="0" borderId="21" xfId="0" applyFont="1" applyBorder="1" applyAlignment="1" applyProtection="1">
      <alignment horizontal="center" vertical="center" wrapText="1"/>
      <protection locked="0"/>
    </xf>
    <xf numFmtId="0" fontId="5" fillId="0" borderId="17" xfId="0" applyFont="1" applyBorder="1" applyAlignment="1" applyProtection="1">
      <alignment horizontal="left" vertical="center" wrapText="1"/>
      <protection locked="0"/>
    </xf>
    <xf numFmtId="0" fontId="6" fillId="12" borderId="16" xfId="0" applyFont="1" applyFill="1" applyBorder="1" applyAlignment="1" applyProtection="1">
      <alignment horizontal="center" vertical="center" wrapText="1"/>
      <protection locked="0"/>
    </xf>
    <xf numFmtId="0" fontId="6" fillId="12" borderId="17" xfId="0" applyFont="1" applyFill="1" applyBorder="1" applyAlignment="1" applyProtection="1">
      <alignment horizontal="center" vertical="center" wrapText="1"/>
      <protection locked="0"/>
    </xf>
    <xf numFmtId="0" fontId="6" fillId="12" borderId="18" xfId="0" applyFont="1" applyFill="1" applyBorder="1" applyAlignment="1" applyProtection="1">
      <alignment horizontal="center" vertical="center" wrapText="1"/>
      <protection locked="0"/>
    </xf>
    <xf numFmtId="0" fontId="26" fillId="12" borderId="16" xfId="0" applyFont="1" applyFill="1" applyBorder="1" applyAlignment="1" applyProtection="1">
      <alignment horizontal="center" vertical="center" wrapText="1"/>
      <protection locked="0"/>
    </xf>
    <xf numFmtId="9" fontId="5" fillId="12" borderId="19" xfId="1" applyFont="1" applyFill="1" applyBorder="1" applyAlignment="1" applyProtection="1">
      <alignment horizontal="center" vertical="center" wrapText="1"/>
      <protection locked="0"/>
    </xf>
    <xf numFmtId="9" fontId="5" fillId="12" borderId="20" xfId="1" applyFont="1" applyFill="1" applyBorder="1" applyAlignment="1" applyProtection="1">
      <alignment horizontal="center" vertical="center" wrapText="1"/>
      <protection locked="0"/>
    </xf>
    <xf numFmtId="9" fontId="5" fillId="12" borderId="21" xfId="1" applyFont="1" applyFill="1" applyBorder="1" applyAlignment="1" applyProtection="1">
      <alignment horizontal="center" vertical="center" wrapText="1"/>
      <protection locked="0"/>
    </xf>
    <xf numFmtId="9" fontId="5" fillId="12" borderId="16" xfId="0" applyNumberFormat="1"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5"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96">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BG10" zoomScale="70" zoomScaleNormal="70" zoomScaleSheetLayoutView="55" workbookViewId="0">
      <selection activeCell="BM12" sqref="BM12"/>
    </sheetView>
  </sheetViews>
  <sheetFormatPr defaultColWidth="0" defaultRowHeight="18" zeroHeight="1"/>
  <cols>
    <col min="1" max="2" width="10.7109375" style="13" customWidth="1"/>
    <col min="3" max="3" width="30.7109375" style="13" customWidth="1"/>
    <col min="4" max="4" width="49.5703125" style="13" customWidth="1"/>
    <col min="5" max="5" width="49.140625" style="13" customWidth="1"/>
    <col min="6" max="6" width="26" style="13" customWidth="1"/>
    <col min="7" max="7" width="32.42578125" style="13" customWidth="1"/>
    <col min="8" max="8" width="19.42578125" style="13" customWidth="1"/>
    <col min="9" max="9" width="33.42578125" style="13" customWidth="1"/>
    <col min="10" max="10" width="37" style="65" customWidth="1"/>
    <col min="11" max="11" width="11.85546875" style="13" customWidth="1"/>
    <col min="12" max="12" width="15.7109375" style="13" customWidth="1"/>
    <col min="13" max="13" width="8.42578125" style="14" customWidth="1"/>
    <col min="14" max="14" width="8.7109375" style="46" hidden="1" customWidth="1"/>
    <col min="15" max="16" width="9.28515625" style="13" customWidth="1"/>
    <col min="17" max="17" width="9.140625" style="13" customWidth="1"/>
    <col min="18" max="18" width="9.5703125" style="13" hidden="1" customWidth="1"/>
    <col min="19" max="19" width="10" style="13" customWidth="1"/>
    <col min="20" max="20" width="7.140625" style="13" hidden="1" customWidth="1"/>
    <col min="21" max="22" width="8.42578125" style="46" hidden="1" customWidth="1"/>
    <col min="23" max="23" width="19.85546875" style="42" customWidth="1"/>
    <col min="24" max="24" width="42.85546875" style="13" customWidth="1"/>
    <col min="25" max="26" width="7.140625" style="64"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2" customWidth="1"/>
    <col min="42" max="42" width="19.7109375" style="13" customWidth="1"/>
    <col min="43" max="43" width="40.7109375" style="13" customWidth="1"/>
    <col min="44" max="44" width="19.7109375" style="13" customWidth="1"/>
    <col min="45" max="46" width="19.7109375" style="34" customWidth="1"/>
    <col min="47" max="47" width="19.7109375" style="13" customWidth="1"/>
    <col min="48" max="48" width="31.42578125" style="13" customWidth="1"/>
    <col min="49" max="49" width="61.5703125" style="13" customWidth="1"/>
    <col min="50" max="51" width="15.42578125" style="13" customWidth="1"/>
    <col min="52" max="52" width="28.140625" style="13" customWidth="1"/>
    <col min="53" max="53" width="79.85546875" style="13" customWidth="1"/>
    <col min="54" max="54" width="9.5703125" style="27" customWidth="1"/>
    <col min="55" max="55" width="53.28515625" style="13" customWidth="1"/>
    <col min="56" max="57" width="15.42578125" style="13" customWidth="1"/>
    <col min="58" max="58" width="28.140625" style="13" customWidth="1"/>
    <col min="59" max="59" width="45.85546875" style="13" customWidth="1"/>
    <col min="60" max="60" width="9.5703125" style="27" customWidth="1"/>
    <col min="61" max="61" width="44.85546875" style="13" customWidth="1"/>
    <col min="62" max="63" width="15.42578125" style="13" customWidth="1"/>
    <col min="64" max="64" width="48.42578125" style="13" customWidth="1"/>
    <col min="65" max="65" width="32.42578125" style="13" customWidth="1"/>
    <col min="66" max="66" width="9.5703125" style="27" customWidth="1"/>
    <col min="67" max="111" width="0" style="13" hidden="1" customWidth="1"/>
    <col min="112" max="16384" width="11.42578125" style="13" hidden="1"/>
  </cols>
  <sheetData>
    <row r="1" spans="1:66" ht="23.25" customHeight="1">
      <c r="A1" s="183"/>
      <c r="B1" s="184"/>
      <c r="C1" s="198" t="s">
        <v>0</v>
      </c>
      <c r="D1" s="199"/>
      <c r="E1" s="199"/>
      <c r="F1" s="199"/>
      <c r="G1" s="199"/>
      <c r="H1" s="199"/>
      <c r="I1" s="200"/>
      <c r="J1" s="193"/>
      <c r="K1" s="193"/>
      <c r="L1" s="193"/>
      <c r="M1" s="47"/>
      <c r="N1" s="48"/>
      <c r="O1" s="14"/>
      <c r="P1" s="14"/>
      <c r="Q1" s="14"/>
      <c r="R1" s="14"/>
      <c r="S1" s="14"/>
      <c r="T1" s="14"/>
      <c r="U1" s="49"/>
      <c r="V1" s="49"/>
      <c r="W1" s="50"/>
      <c r="X1" s="47"/>
      <c r="Y1" s="13"/>
      <c r="Z1" s="13"/>
      <c r="AE1" s="28"/>
      <c r="AI1" s="28"/>
      <c r="AK1" s="26"/>
      <c r="BB1" s="26"/>
      <c r="BH1" s="26"/>
      <c r="BN1" s="26"/>
    </row>
    <row r="2" spans="1:66" ht="23.25" customHeight="1">
      <c r="A2" s="185"/>
      <c r="B2" s="186"/>
      <c r="C2" s="198" t="s">
        <v>1</v>
      </c>
      <c r="D2" s="199"/>
      <c r="E2" s="199"/>
      <c r="F2" s="199"/>
      <c r="G2" s="199"/>
      <c r="H2" s="199"/>
      <c r="I2" s="200"/>
      <c r="J2" s="193"/>
      <c r="K2" s="193"/>
      <c r="L2" s="193"/>
      <c r="M2" s="47"/>
      <c r="N2" s="48"/>
      <c r="O2" s="14"/>
      <c r="P2" s="14"/>
      <c r="Q2" s="14"/>
      <c r="R2" s="14"/>
      <c r="S2" s="14"/>
      <c r="T2" s="14"/>
      <c r="U2" s="49"/>
      <c r="V2" s="49"/>
      <c r="W2" s="50"/>
      <c r="X2" s="47"/>
      <c r="Y2" s="13"/>
      <c r="Z2" s="13"/>
      <c r="AE2" s="28"/>
      <c r="AI2" s="28"/>
      <c r="AK2" s="26"/>
      <c r="BB2" s="26"/>
      <c r="BH2" s="26"/>
      <c r="BN2" s="26"/>
    </row>
    <row r="3" spans="1:66" ht="23.25" customHeight="1">
      <c r="A3" s="187"/>
      <c r="B3" s="188"/>
      <c r="C3" s="193" t="s">
        <v>2</v>
      </c>
      <c r="D3" s="193"/>
      <c r="E3" s="193"/>
      <c r="F3" s="193" t="s">
        <v>3</v>
      </c>
      <c r="G3" s="193"/>
      <c r="H3" s="193"/>
      <c r="I3" s="193"/>
      <c r="J3" s="193"/>
      <c r="K3" s="193"/>
      <c r="L3" s="193"/>
      <c r="M3" s="47"/>
      <c r="N3" s="48"/>
      <c r="O3" s="47"/>
      <c r="P3" s="47"/>
      <c r="Q3" s="47"/>
      <c r="R3" s="47"/>
      <c r="S3" s="47"/>
      <c r="T3" s="47"/>
      <c r="U3" s="48"/>
      <c r="V3" s="48"/>
      <c r="W3" s="50"/>
      <c r="X3" s="47"/>
      <c r="Y3" s="13"/>
      <c r="Z3" s="13"/>
      <c r="AE3" s="28"/>
      <c r="AI3" s="28"/>
      <c r="AK3" s="26"/>
      <c r="BB3" s="26"/>
      <c r="BH3" s="26"/>
      <c r="BN3" s="26"/>
    </row>
    <row r="4" spans="1:66" s="14" customFormat="1" ht="23.25" customHeight="1">
      <c r="A4" s="189" t="s">
        <v>4</v>
      </c>
      <c r="B4" s="190"/>
      <c r="C4" s="193" t="s">
        <v>5</v>
      </c>
      <c r="D4" s="193" t="s">
        <v>6</v>
      </c>
      <c r="E4" s="193" t="s">
        <v>7</v>
      </c>
      <c r="F4" s="197" t="s">
        <v>8</v>
      </c>
      <c r="G4" s="197"/>
      <c r="H4" s="197"/>
      <c r="I4" s="197"/>
      <c r="J4" s="197"/>
      <c r="K4" s="197"/>
      <c r="L4" s="197"/>
      <c r="M4" s="197"/>
      <c r="N4" s="197"/>
      <c r="O4" s="197"/>
      <c r="P4" s="197"/>
      <c r="Q4" s="197"/>
      <c r="R4" s="197"/>
      <c r="S4" s="197"/>
      <c r="T4" s="197"/>
      <c r="U4" s="197"/>
      <c r="V4" s="197"/>
      <c r="W4" s="197"/>
      <c r="X4" s="195" t="s">
        <v>9</v>
      </c>
      <c r="Y4" s="195"/>
      <c r="Z4" s="195"/>
      <c r="AA4" s="195"/>
      <c r="AB4" s="195"/>
      <c r="AC4" s="195"/>
      <c r="AD4" s="195"/>
      <c r="AE4" s="195"/>
      <c r="AF4" s="195"/>
      <c r="AG4" s="195"/>
      <c r="AH4" s="195"/>
      <c r="AI4" s="195"/>
      <c r="AJ4" s="195"/>
      <c r="AK4" s="195"/>
      <c r="AL4" s="195"/>
      <c r="AM4" s="195"/>
      <c r="AN4" s="195"/>
      <c r="AO4" s="195"/>
      <c r="AP4" s="195"/>
      <c r="AQ4" s="205" t="s">
        <v>10</v>
      </c>
      <c r="AR4" s="206"/>
      <c r="AS4" s="206"/>
      <c r="AT4" s="206"/>
      <c r="AU4" s="206"/>
      <c r="AV4" s="207"/>
      <c r="AW4" s="202" t="s">
        <v>11</v>
      </c>
      <c r="AX4" s="202"/>
      <c r="AY4" s="202"/>
      <c r="AZ4" s="202"/>
      <c r="BA4" s="202"/>
      <c r="BB4" s="202"/>
      <c r="BC4" s="202" t="s">
        <v>12</v>
      </c>
      <c r="BD4" s="202"/>
      <c r="BE4" s="202"/>
      <c r="BF4" s="202"/>
      <c r="BG4" s="202"/>
      <c r="BH4" s="202"/>
      <c r="BI4" s="202" t="s">
        <v>13</v>
      </c>
      <c r="BJ4" s="202"/>
      <c r="BK4" s="202"/>
      <c r="BL4" s="202"/>
      <c r="BM4" s="202"/>
      <c r="BN4" s="202"/>
    </row>
    <row r="5" spans="1:66" s="14" customFormat="1" ht="21.75" customHeight="1">
      <c r="A5" s="191"/>
      <c r="B5" s="192"/>
      <c r="C5" s="193"/>
      <c r="D5" s="193"/>
      <c r="E5" s="193"/>
      <c r="F5" s="197"/>
      <c r="G5" s="197"/>
      <c r="H5" s="197"/>
      <c r="I5" s="197"/>
      <c r="J5" s="197"/>
      <c r="K5" s="197"/>
      <c r="L5" s="197"/>
      <c r="M5" s="197"/>
      <c r="N5" s="197"/>
      <c r="O5" s="197"/>
      <c r="P5" s="197"/>
      <c r="Q5" s="197"/>
      <c r="R5" s="197"/>
      <c r="S5" s="197"/>
      <c r="T5" s="197"/>
      <c r="U5" s="197"/>
      <c r="V5" s="197"/>
      <c r="W5" s="197"/>
      <c r="X5" s="195" t="s">
        <v>14</v>
      </c>
      <c r="Y5" s="195" t="s">
        <v>15</v>
      </c>
      <c r="Z5" s="195"/>
      <c r="AA5" s="195" t="s">
        <v>16</v>
      </c>
      <c r="AB5" s="195"/>
      <c r="AC5" s="195"/>
      <c r="AD5" s="195"/>
      <c r="AE5" s="195"/>
      <c r="AF5" s="195"/>
      <c r="AG5" s="195"/>
      <c r="AH5" s="195"/>
      <c r="AI5" s="203" t="s">
        <v>17</v>
      </c>
      <c r="AJ5" s="195" t="s">
        <v>18</v>
      </c>
      <c r="AK5" s="203" t="s">
        <v>19</v>
      </c>
      <c r="AL5" s="51"/>
      <c r="AM5" s="195" t="s">
        <v>20</v>
      </c>
      <c r="AN5" s="195" t="s">
        <v>19</v>
      </c>
      <c r="AO5" s="211" t="s">
        <v>21</v>
      </c>
      <c r="AP5" s="195" t="s">
        <v>22</v>
      </c>
      <c r="AQ5" s="208"/>
      <c r="AR5" s="209"/>
      <c r="AS5" s="209"/>
      <c r="AT5" s="209"/>
      <c r="AU5" s="209"/>
      <c r="AV5" s="210"/>
      <c r="AW5" s="202"/>
      <c r="AX5" s="202"/>
      <c r="AY5" s="202"/>
      <c r="AZ5" s="202"/>
      <c r="BA5" s="202"/>
      <c r="BB5" s="202"/>
      <c r="BC5" s="202"/>
      <c r="BD5" s="202"/>
      <c r="BE5" s="202"/>
      <c r="BF5" s="202"/>
      <c r="BG5" s="202"/>
      <c r="BH5" s="202"/>
      <c r="BI5" s="202"/>
      <c r="BJ5" s="202"/>
      <c r="BK5" s="202"/>
      <c r="BL5" s="202"/>
      <c r="BM5" s="202"/>
      <c r="BN5" s="202"/>
    </row>
    <row r="6" spans="1:66" s="14" customFormat="1" ht="106.5" customHeight="1">
      <c r="A6" s="191"/>
      <c r="B6" s="192"/>
      <c r="C6" s="194"/>
      <c r="D6" s="194"/>
      <c r="E6" s="194"/>
      <c r="F6" s="52" t="s">
        <v>23</v>
      </c>
      <c r="G6" s="52" t="s">
        <v>24</v>
      </c>
      <c r="H6" s="52" t="s">
        <v>25</v>
      </c>
      <c r="I6" s="52" t="s">
        <v>26</v>
      </c>
      <c r="J6" s="73" t="s">
        <v>27</v>
      </c>
      <c r="K6" s="52" t="s">
        <v>28</v>
      </c>
      <c r="L6" s="52" t="s">
        <v>29</v>
      </c>
      <c r="M6" s="52" t="s">
        <v>19</v>
      </c>
      <c r="N6" s="53"/>
      <c r="O6" s="54" t="s">
        <v>30</v>
      </c>
      <c r="P6" s="55" t="s">
        <v>31</v>
      </c>
      <c r="Q6" s="55" t="s">
        <v>32</v>
      </c>
      <c r="R6" s="55"/>
      <c r="S6" s="55" t="s">
        <v>33</v>
      </c>
      <c r="T6" s="55"/>
      <c r="U6" s="55" t="s">
        <v>19</v>
      </c>
      <c r="V6" s="55"/>
      <c r="W6" s="56" t="s">
        <v>34</v>
      </c>
      <c r="X6" s="196"/>
      <c r="Y6" s="57" t="s">
        <v>35</v>
      </c>
      <c r="Z6" s="57" t="s">
        <v>23</v>
      </c>
      <c r="AA6" s="57" t="s">
        <v>36</v>
      </c>
      <c r="AB6" s="57"/>
      <c r="AC6" s="57" t="s">
        <v>37</v>
      </c>
      <c r="AD6" s="57"/>
      <c r="AE6" s="58" t="s">
        <v>38</v>
      </c>
      <c r="AF6" s="57" t="s">
        <v>39</v>
      </c>
      <c r="AG6" s="57" t="s">
        <v>28</v>
      </c>
      <c r="AH6" s="57" t="s">
        <v>40</v>
      </c>
      <c r="AI6" s="204"/>
      <c r="AJ6" s="196"/>
      <c r="AK6" s="204"/>
      <c r="AL6" s="59"/>
      <c r="AM6" s="196"/>
      <c r="AN6" s="196"/>
      <c r="AO6" s="212"/>
      <c r="AP6" s="196"/>
      <c r="AQ6" s="60" t="s">
        <v>41</v>
      </c>
      <c r="AR6" s="60" t="s">
        <v>42</v>
      </c>
      <c r="AS6" s="61" t="s">
        <v>43</v>
      </c>
      <c r="AT6" s="61" t="s">
        <v>44</v>
      </c>
      <c r="AU6" s="60" t="s">
        <v>45</v>
      </c>
      <c r="AV6" s="60" t="s">
        <v>46</v>
      </c>
      <c r="AW6" s="62" t="s">
        <v>47</v>
      </c>
      <c r="AX6" s="62" t="s">
        <v>48</v>
      </c>
      <c r="AY6" s="62" t="s">
        <v>49</v>
      </c>
      <c r="AZ6" s="62" t="s">
        <v>50</v>
      </c>
      <c r="BA6" s="62" t="s">
        <v>51</v>
      </c>
      <c r="BB6" s="63" t="s">
        <v>52</v>
      </c>
      <c r="BC6" s="62" t="s">
        <v>47</v>
      </c>
      <c r="BD6" s="62" t="s">
        <v>48</v>
      </c>
      <c r="BE6" s="62" t="s">
        <v>49</v>
      </c>
      <c r="BF6" s="62" t="s">
        <v>50</v>
      </c>
      <c r="BG6" s="62" t="s">
        <v>51</v>
      </c>
      <c r="BH6" s="63" t="s">
        <v>52</v>
      </c>
      <c r="BI6" s="62" t="s">
        <v>47</v>
      </c>
      <c r="BJ6" s="62" t="s">
        <v>48</v>
      </c>
      <c r="BK6" s="62" t="s">
        <v>49</v>
      </c>
      <c r="BL6" s="62" t="s">
        <v>50</v>
      </c>
      <c r="BM6" s="62" t="s">
        <v>51</v>
      </c>
      <c r="BN6" s="63" t="s">
        <v>52</v>
      </c>
    </row>
    <row r="7" spans="1:66" ht="225" customHeight="1">
      <c r="A7" s="80">
        <v>3</v>
      </c>
      <c r="B7" s="80" t="s">
        <v>53</v>
      </c>
      <c r="C7" s="80" t="s">
        <v>54</v>
      </c>
      <c r="D7" s="131" t="s">
        <v>55</v>
      </c>
      <c r="E7" s="72" t="s">
        <v>56</v>
      </c>
      <c r="F7" s="70" t="s">
        <v>57</v>
      </c>
      <c r="G7" s="79" t="s">
        <v>58</v>
      </c>
      <c r="H7" s="80" t="s">
        <v>59</v>
      </c>
      <c r="I7" s="72" t="s">
        <v>60</v>
      </c>
      <c r="J7" s="71" t="s">
        <v>61</v>
      </c>
      <c r="K7" s="68" t="s">
        <v>62</v>
      </c>
      <c r="L7" s="77" t="str">
        <f t="shared" ref="L7:L8" si="0">IF(K7=0,"Defina la frecuencia",IF(K7="2 veces por año","Muy baja",IF(K7="3 a 24 veces por año","Baja",IF(K7="24 a 500 veces por año","Media",IF(K7="500 veces al año y maximo 5000veces por año","Alta","Muy alta")))))</f>
        <v>Media</v>
      </c>
      <c r="M7" s="86" t="str">
        <f t="shared" ref="M7:M8" si="1">IF(L7="Muy baja","20%",IF(L7="Baja","40%",IF(L7="Media","60%",IF(L7="Alta","80%",IF(L7="Muy alta","100%","Defina la Frecuencia")))))</f>
        <v>60%</v>
      </c>
      <c r="N7" s="69">
        <f t="shared" ref="N7:N9" si="2">VALUE(M7)</f>
        <v>0.6</v>
      </c>
      <c r="O7" s="76"/>
      <c r="P7" s="76" t="s">
        <v>63</v>
      </c>
      <c r="Q7" s="77">
        <f>IF(O7=0,0,IF(O7="Afectación menor a 10 SMLMV","Leve 20%",IF(O7="Entre 10 y 50 SMLMV","Menor 40%",IF(O7="Entre 50 y 100 SMLMV","Moderado 60%",IF(O7="Entre 100 y 500 SMLMV","Mayor 80%","Catastrofico 100%")))))</f>
        <v>0</v>
      </c>
      <c r="R7" s="72">
        <f t="shared" ref="R7:R9" si="3">IF(O7=0,0,IF(Q7="Leve 20%",20%,IF(Q7="Menor 40%",40%,IF(Q7="Moderado 60%",60%,IF(Q7="Mayor 80%",80%,100%)))))</f>
        <v>0</v>
      </c>
      <c r="S7" s="77"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Mayor 80%</v>
      </c>
      <c r="T7" s="66">
        <f t="shared" ref="T7:T9" si="4">IF(S7=0,0,IF(S7="Leve 20%",20%,IF(S7="Menor 40%",40%,IF(S7="Moderado 60%",60%,IF(S7="Mayor 80%",80%,100%)))))</f>
        <v>0.8</v>
      </c>
      <c r="U7" s="75">
        <f>IF(R7&gt;T7,R7,T7)</f>
        <v>0.8</v>
      </c>
      <c r="V7" s="67">
        <f t="shared" ref="V7:V9" si="5">VALUE(U7)</f>
        <v>0.8</v>
      </c>
      <c r="W7" s="85" t="str">
        <f>VLOOKUP(N7,Matriz!$B$3:$G$8,MATCH(V7,Matriz!$B$3:$G$3,0),FALSE)</f>
        <v>Alto</v>
      </c>
      <c r="X7" s="74" t="s">
        <v>64</v>
      </c>
      <c r="Y7" s="77" t="str">
        <f t="shared" ref="Y7:Y9" si="6">IF(AA7="Preventivo","X",IF(AA7="Detectivo","X"," "))</f>
        <v>X</v>
      </c>
      <c r="Z7" s="77" t="str">
        <f t="shared" ref="Z7:Z9" si="7">IF(AA7="Correctivo","X"," ")</f>
        <v xml:space="preserve"> </v>
      </c>
      <c r="AA7" s="76" t="s">
        <v>65</v>
      </c>
      <c r="AB7" s="72">
        <f t="shared" ref="AB7:AB9" si="8">IF(AA7="","",IF(AA7="Preventivo",25%,IF(AA7="Detectivo",15%,10%)))</f>
        <v>0.25</v>
      </c>
      <c r="AC7" s="76" t="s">
        <v>66</v>
      </c>
      <c r="AD7" s="72">
        <f t="shared" ref="AD7:AD9" si="9">IF(AC7="Automatico",25%,15%)</f>
        <v>0.15</v>
      </c>
      <c r="AE7" s="75">
        <f>AB7+AD7</f>
        <v>0.4</v>
      </c>
      <c r="AF7" s="76" t="s">
        <v>67</v>
      </c>
      <c r="AG7" s="76" t="s">
        <v>68</v>
      </c>
      <c r="AH7" s="76" t="s">
        <v>69</v>
      </c>
      <c r="AI7" s="75">
        <f>M7-(M7*AE7)</f>
        <v>0.36</v>
      </c>
      <c r="AJ7" s="77" t="str">
        <f>IF(AK7=0,"Valore el control",IF(AK7=20%,"Muy baja",IF(AK7=40%,"Baja",IF(AK7=60%,"Media",IF(AK7=80%,"Alta","Muy alta")))))</f>
        <v>Baja</v>
      </c>
      <c r="AK7" s="84">
        <f>IF(AI7&lt;20%,20%,IF(AI7&lt;40%,40%,IF(AI7&lt;60%,60%,IF(AI7&lt;80%,80%,100%))))</f>
        <v>0.4</v>
      </c>
      <c r="AL7" s="72">
        <f t="shared" ref="AL7:AL9" si="10">VALUE(AK7)</f>
        <v>0.4</v>
      </c>
      <c r="AM7" s="75" t="str">
        <f t="shared" ref="AM7:AM8" si="11">IF(AN7=0,0,IF(AN7=20%,"Leve 20%",IF(AN7=40%,"Menor 40%",IF(AN7=60%,"Moderado 60%",IF(AN7=80%,"Mayor 80%","Catastrofico 100%")))))</f>
        <v>Mayor 80%</v>
      </c>
      <c r="AN7" s="75">
        <f t="shared" ref="AN7:AN8" si="12">U7</f>
        <v>0.8</v>
      </c>
      <c r="AO7" s="85" t="str">
        <f>VLOOKUP(AK7,Matriz!$B$3:$G$8,MATCH(AN7,Matriz!$B$3:$G$3,0),FALSE)</f>
        <v>Alto</v>
      </c>
      <c r="AP7" s="80" t="s">
        <v>70</v>
      </c>
      <c r="AQ7" s="138" t="s">
        <v>71</v>
      </c>
      <c r="AR7" s="140" t="s">
        <v>72</v>
      </c>
      <c r="AS7" s="141">
        <v>44927</v>
      </c>
      <c r="AT7" s="141">
        <v>45291</v>
      </c>
      <c r="AU7" s="140" t="s">
        <v>73</v>
      </c>
      <c r="AV7" s="138" t="s">
        <v>74</v>
      </c>
      <c r="AW7" s="129" t="s">
        <v>75</v>
      </c>
      <c r="AX7" s="81" t="s">
        <v>76</v>
      </c>
      <c r="AY7" s="72"/>
      <c r="AZ7" s="127" t="s">
        <v>77</v>
      </c>
      <c r="BA7" s="130" t="s">
        <v>78</v>
      </c>
      <c r="BB7" s="128">
        <v>1</v>
      </c>
      <c r="BC7" s="129" t="s">
        <v>79</v>
      </c>
      <c r="BD7" s="81"/>
      <c r="BE7" s="82"/>
      <c r="BF7" s="132" t="s">
        <v>80</v>
      </c>
      <c r="BG7" s="134" t="s">
        <v>81</v>
      </c>
      <c r="BH7" s="133">
        <v>1</v>
      </c>
      <c r="BI7" s="129" t="s">
        <v>82</v>
      </c>
      <c r="BJ7" s="81" t="s">
        <v>76</v>
      </c>
      <c r="BK7" s="82">
        <v>1</v>
      </c>
      <c r="BL7" s="81" t="s">
        <v>83</v>
      </c>
      <c r="BM7" s="149" t="s">
        <v>84</v>
      </c>
      <c r="BN7" s="83">
        <v>1</v>
      </c>
    </row>
    <row r="8" spans="1:66" ht="157.5" customHeight="1">
      <c r="A8" s="161">
        <v>4</v>
      </c>
      <c r="B8" s="161" t="s">
        <v>53</v>
      </c>
      <c r="C8" s="150" t="s">
        <v>54</v>
      </c>
      <c r="D8" s="150" t="s">
        <v>85</v>
      </c>
      <c r="E8" s="150" t="s">
        <v>86</v>
      </c>
      <c r="F8" s="201" t="s">
        <v>87</v>
      </c>
      <c r="G8" s="177" t="s">
        <v>88</v>
      </c>
      <c r="H8" s="161" t="s">
        <v>89</v>
      </c>
      <c r="I8" s="161" t="s">
        <v>90</v>
      </c>
      <c r="J8" s="179" t="s">
        <v>61</v>
      </c>
      <c r="K8" s="152" t="s">
        <v>91</v>
      </c>
      <c r="L8" s="155" t="str">
        <f t="shared" si="0"/>
        <v>Muy baja</v>
      </c>
      <c r="M8" s="158" t="str">
        <f t="shared" si="1"/>
        <v>20%</v>
      </c>
      <c r="N8" s="69">
        <f t="shared" si="2"/>
        <v>0.2</v>
      </c>
      <c r="O8" s="161" t="s">
        <v>92</v>
      </c>
      <c r="P8" s="161" t="s">
        <v>93</v>
      </c>
      <c r="Q8" s="155" t="str">
        <f t="shared" ref="Q8" si="13">IF(O8=0,0,IF(O8="Afectación menor a 10 SMLMV","Leve 20%",IF(O8="Entre 10 y 50 SMLMV","Menor 40%",IF(O8="Entre 50 y 100 SMLMV","Moderado 60%",IF(O8="Entre 100 y 500 SMLMV","Mayor 80%","Catastrofico 100%")))))</f>
        <v>Leve 20%</v>
      </c>
      <c r="R8" s="72">
        <f t="shared" si="3"/>
        <v>0.2</v>
      </c>
      <c r="S8" s="155" t="str">
        <f>IF(P8=0,0,IF(P8="El riesgo afecta la imagen de algún área del Instituto","Leve 20%",IF(P8="El riesgo afecta la imagen del Instituto internamente, de conocimiento general nivel interno, de junta directiva y proveedores","Menor 40%",IF(P8="El riesgo afecta la imagen del Instituto con algunos usuarios de relevancia frente al logro de los objetivos","Moderado 60%",IF(P8="El riesgo afecta la imagen del Instituto con efecto publicitario sostenido a nivel de sector administrativo, nivel departamental o municipal","Mayor 80%","Catastrofico 100%")))))</f>
        <v>Leve 20%</v>
      </c>
      <c r="T8" s="66">
        <f t="shared" si="4"/>
        <v>0.2</v>
      </c>
      <c r="U8" s="162">
        <f t="shared" ref="U8" si="14">IF(R8&gt;T8,R8,T8)</f>
        <v>0.2</v>
      </c>
      <c r="V8" s="67">
        <f t="shared" si="5"/>
        <v>0.2</v>
      </c>
      <c r="W8" s="164" t="str">
        <f>VLOOKUP(N8,Matriz!$B$3:$G$8,MATCH(V8,Matriz!$B$3:$G$3,0),FALSE)</f>
        <v>Bajo</v>
      </c>
      <c r="X8" s="74" t="s">
        <v>94</v>
      </c>
      <c r="Y8" s="77" t="str">
        <f t="shared" si="6"/>
        <v>X</v>
      </c>
      <c r="Z8" s="77" t="str">
        <f t="shared" si="7"/>
        <v xml:space="preserve"> </v>
      </c>
      <c r="AA8" s="76" t="s">
        <v>65</v>
      </c>
      <c r="AB8" s="72">
        <f t="shared" si="8"/>
        <v>0.25</v>
      </c>
      <c r="AC8" s="76" t="s">
        <v>66</v>
      </c>
      <c r="AD8" s="72">
        <f t="shared" si="9"/>
        <v>0.15</v>
      </c>
      <c r="AE8" s="75">
        <f t="shared" ref="AE8:AE9" si="15">AB8+AD8</f>
        <v>0.4</v>
      </c>
      <c r="AF8" s="76" t="s">
        <v>67</v>
      </c>
      <c r="AG8" s="76" t="s">
        <v>68</v>
      </c>
      <c r="AH8" s="76" t="s">
        <v>69</v>
      </c>
      <c r="AI8" s="75">
        <f>M8-(M8*AE8)</f>
        <v>0.12</v>
      </c>
      <c r="AJ8" s="155" t="str">
        <f>IF(AK8=0,"Valore el control",IF(AK8=20%,"Muy baja",IF(AK8=40%,"Baja",IF(AK8=60%,"Media",IF(AK8=80%,"Alta","Muy alta")))))</f>
        <v>Muy baja</v>
      </c>
      <c r="AK8" s="181">
        <f>IF(AI9&lt;20%,20%,IF(AI9&lt;40%,40%,IF(AI9&lt;60%,60%,IF(AI9&lt;80%,80%,100%))))</f>
        <v>0.2</v>
      </c>
      <c r="AL8" s="72">
        <f t="shared" si="10"/>
        <v>0.2</v>
      </c>
      <c r="AM8" s="162" t="str">
        <f t="shared" si="11"/>
        <v>Leve 20%</v>
      </c>
      <c r="AN8" s="162">
        <f t="shared" si="12"/>
        <v>0.2</v>
      </c>
      <c r="AO8" s="164" t="str">
        <f>VLOOKUP(AK8,Matriz!$B$3:$G$8,MATCH(AN8,Matriz!$B$3:$G$3,0),FALSE)</f>
        <v>Bajo</v>
      </c>
      <c r="AP8" s="150" t="s">
        <v>70</v>
      </c>
      <c r="AQ8" s="142" t="s">
        <v>95</v>
      </c>
      <c r="AR8" s="143" t="s">
        <v>72</v>
      </c>
      <c r="AS8" s="144">
        <v>44927</v>
      </c>
      <c r="AT8" s="144">
        <v>45291</v>
      </c>
      <c r="AU8" s="143" t="s">
        <v>73</v>
      </c>
      <c r="AV8" s="139" t="s">
        <v>96</v>
      </c>
      <c r="AW8" s="173" t="s">
        <v>97</v>
      </c>
      <c r="AX8" s="150" t="s">
        <v>76</v>
      </c>
      <c r="AY8" s="150"/>
      <c r="AZ8" s="150" t="s">
        <v>98</v>
      </c>
      <c r="BA8" s="215" t="s">
        <v>99</v>
      </c>
      <c r="BB8" s="213">
        <v>0.5</v>
      </c>
      <c r="BC8" s="173" t="s">
        <v>100</v>
      </c>
      <c r="BD8" s="150"/>
      <c r="BE8" s="216"/>
      <c r="BF8" s="150" t="s">
        <v>80</v>
      </c>
      <c r="BG8" s="217" t="s">
        <v>101</v>
      </c>
      <c r="BH8" s="213">
        <v>1</v>
      </c>
      <c r="BI8" s="173" t="s">
        <v>102</v>
      </c>
      <c r="BJ8" s="150" t="s">
        <v>76</v>
      </c>
      <c r="BK8" s="216">
        <v>1</v>
      </c>
      <c r="BL8" s="150" t="s">
        <v>103</v>
      </c>
      <c r="BM8" s="217" t="s">
        <v>104</v>
      </c>
      <c r="BN8" s="213">
        <v>1</v>
      </c>
    </row>
    <row r="9" spans="1:66" ht="222.75" customHeight="1">
      <c r="A9" s="161"/>
      <c r="B9" s="161"/>
      <c r="C9" s="151"/>
      <c r="D9" s="151"/>
      <c r="E9" s="151"/>
      <c r="F9" s="201"/>
      <c r="G9" s="178"/>
      <c r="H9" s="161"/>
      <c r="I9" s="161"/>
      <c r="J9" s="180"/>
      <c r="K9" s="154"/>
      <c r="L9" s="157"/>
      <c r="M9" s="160"/>
      <c r="N9" s="69">
        <f t="shared" si="2"/>
        <v>0</v>
      </c>
      <c r="O9" s="161"/>
      <c r="P9" s="161"/>
      <c r="Q9" s="157"/>
      <c r="R9" s="72">
        <f t="shared" si="3"/>
        <v>0</v>
      </c>
      <c r="S9" s="157"/>
      <c r="T9" s="66">
        <f t="shared" si="4"/>
        <v>0</v>
      </c>
      <c r="U9" s="163"/>
      <c r="V9" s="67">
        <f t="shared" si="5"/>
        <v>0</v>
      </c>
      <c r="W9" s="175"/>
      <c r="X9" s="74" t="s">
        <v>105</v>
      </c>
      <c r="Y9" s="77" t="str">
        <f t="shared" si="6"/>
        <v>X</v>
      </c>
      <c r="Z9" s="77" t="str">
        <f t="shared" si="7"/>
        <v xml:space="preserve"> </v>
      </c>
      <c r="AA9" s="76" t="s">
        <v>65</v>
      </c>
      <c r="AB9" s="81">
        <f t="shared" si="8"/>
        <v>0.25</v>
      </c>
      <c r="AC9" s="76" t="s">
        <v>66</v>
      </c>
      <c r="AD9" s="81">
        <f t="shared" si="9"/>
        <v>0.15</v>
      </c>
      <c r="AE9" s="75">
        <f t="shared" si="15"/>
        <v>0.4</v>
      </c>
      <c r="AF9" s="76" t="s">
        <v>67</v>
      </c>
      <c r="AG9" s="76" t="s">
        <v>68</v>
      </c>
      <c r="AH9" s="76" t="s">
        <v>69</v>
      </c>
      <c r="AI9" s="75">
        <f>AI8-(AI8*AE9)</f>
        <v>7.1999999999999995E-2</v>
      </c>
      <c r="AJ9" s="156"/>
      <c r="AK9" s="182"/>
      <c r="AL9" s="72">
        <f t="shared" si="10"/>
        <v>0</v>
      </c>
      <c r="AM9" s="163"/>
      <c r="AN9" s="163"/>
      <c r="AO9" s="165"/>
      <c r="AP9" s="176"/>
      <c r="AQ9" s="145" t="s">
        <v>106</v>
      </c>
      <c r="AR9" s="143" t="s">
        <v>72</v>
      </c>
      <c r="AS9" s="144">
        <v>44927</v>
      </c>
      <c r="AT9" s="144">
        <v>45291</v>
      </c>
      <c r="AU9" s="143" t="s">
        <v>73</v>
      </c>
      <c r="AV9" s="139" t="s">
        <v>74</v>
      </c>
      <c r="AW9" s="174"/>
      <c r="AX9" s="151"/>
      <c r="AY9" s="151"/>
      <c r="AZ9" s="151"/>
      <c r="BA9" s="151"/>
      <c r="BB9" s="214"/>
      <c r="BC9" s="174"/>
      <c r="BD9" s="151"/>
      <c r="BE9" s="151"/>
      <c r="BF9" s="176"/>
      <c r="BG9" s="218"/>
      <c r="BH9" s="219"/>
      <c r="BI9" s="174"/>
      <c r="BJ9" s="151"/>
      <c r="BK9" s="151"/>
      <c r="BL9" s="176"/>
      <c r="BM9" s="218"/>
      <c r="BN9" s="214"/>
    </row>
    <row r="10" spans="1:66" ht="115.5" customHeight="1">
      <c r="A10" s="161">
        <v>5</v>
      </c>
      <c r="B10" s="161" t="s">
        <v>53</v>
      </c>
      <c r="C10" s="150" t="s">
        <v>107</v>
      </c>
      <c r="D10" s="150" t="s">
        <v>85</v>
      </c>
      <c r="E10" s="150" t="s">
        <v>56</v>
      </c>
      <c r="F10" s="201" t="s">
        <v>108</v>
      </c>
      <c r="G10" s="177" t="s">
        <v>109</v>
      </c>
      <c r="H10" s="161" t="s">
        <v>110</v>
      </c>
      <c r="I10" s="161" t="s">
        <v>111</v>
      </c>
      <c r="J10" s="179" t="s">
        <v>61</v>
      </c>
      <c r="K10" s="152" t="s">
        <v>112</v>
      </c>
      <c r="L10" s="155" t="str">
        <f t="shared" ref="L10" si="16">IF(K10=0,"Defina la frecuencia",IF(K10="2 veces por año","Muy baja",IF(K10="3 a 24 veces por año","Baja",IF(K10="24 a 500 veces por año","Media",IF(K10="500 veces al año y maximo 5000veces por año","Alta","Muy alta")))))</f>
        <v>Baja</v>
      </c>
      <c r="M10" s="158" t="str">
        <f t="shared" ref="M10" si="17">IF(L10="Muy baja","20%",IF(L10="Baja","40%",IF(L10="Media","60%",IF(L10="Alta","80%",IF(L10="Muy alta","100%","Defina la Frecuencia")))))</f>
        <v>40%</v>
      </c>
      <c r="N10" s="233">
        <f t="shared" ref="N10" si="18">VALUE(M10)</f>
        <v>0.4</v>
      </c>
      <c r="O10" s="161" t="s">
        <v>113</v>
      </c>
      <c r="P10" s="161" t="s">
        <v>63</v>
      </c>
      <c r="Q10" s="155" t="str">
        <f t="shared" ref="Q10" si="19">IF(O10=0,0,IF(O10="Afectación menor a 10 SMLMV","Leve 20%",IF(O10="Entre 10 y 50 SMLMV","Menor 40%",IF(O10="Entre 50 y 100 SMLMV","Moderado 60%",IF(O10="Entre 100 y 500 SMLMV","Mayor 80%","Catastrofico 100%")))))</f>
        <v>Mayor 80%</v>
      </c>
      <c r="R10" s="150">
        <f t="shared" ref="R10" si="20">IF(O10=0,0,IF(Q10="Leve 20%",20%,IF(Q10="Menor 40%",40%,IF(Q10="Moderado 60%",60%,IF(Q10="Mayor 80%",80%,100%)))))</f>
        <v>0.8</v>
      </c>
      <c r="S10" s="155" t="str">
        <f>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Mayor 80%</v>
      </c>
      <c r="T10" s="66">
        <f t="shared" ref="T10:T12" si="21">IF(S10=0,0,IF(S10="Leve 20%",20%,IF(S10="Menor 40%",40%,IF(S10="Moderado 60%",60%,IF(S10="Mayor 80%",80%,100%)))))</f>
        <v>0.8</v>
      </c>
      <c r="U10" s="162">
        <f t="shared" ref="U10" si="22">IF(R10&gt;T10,R10,T10)</f>
        <v>0.8</v>
      </c>
      <c r="V10" s="67">
        <f t="shared" ref="V10:V12" si="23">VALUE(U10)</f>
        <v>0.8</v>
      </c>
      <c r="W10" s="166" t="str">
        <f>VLOOKUP(N10,Matriz!$B$3:$G$8,MATCH(V10,Matriz!$B$3:$G$3,0),FALSE)</f>
        <v>Alto</v>
      </c>
      <c r="X10" s="88" t="s">
        <v>114</v>
      </c>
      <c r="Y10" s="89" t="str">
        <f t="shared" ref="Y10:Y12" si="24">IF(AA10="Preventivo","X",IF(AA10="Detectivo","X"," "))</f>
        <v>X</v>
      </c>
      <c r="Z10" s="89" t="str">
        <f t="shared" ref="Z10" si="25">IF(AA10="Correctivo","X"," ")</f>
        <v xml:space="preserve"> </v>
      </c>
      <c r="AA10" s="78" t="s">
        <v>65</v>
      </c>
      <c r="AB10" s="35">
        <f t="shared" ref="AB10:AB12" si="26">IF(AA10="","",IF(AA10="Preventivo",25%,IF(AA10="Detectivo",15%,10%)))</f>
        <v>0.25</v>
      </c>
      <c r="AC10" s="78" t="s">
        <v>66</v>
      </c>
      <c r="AD10" s="35">
        <f t="shared" ref="AD10:AD12" si="27">IF(AC10="Automatico",25%,15%)</f>
        <v>0.15</v>
      </c>
      <c r="AE10" s="90">
        <f>AB10+AD10</f>
        <v>0.4</v>
      </c>
      <c r="AF10" s="78" t="s">
        <v>67</v>
      </c>
      <c r="AG10" s="254" t="s">
        <v>68</v>
      </c>
      <c r="AH10" s="254" t="s">
        <v>69</v>
      </c>
      <c r="AI10" s="90">
        <f>M10-(M8*AE10)</f>
        <v>0.32</v>
      </c>
      <c r="AJ10" s="270" t="str">
        <f>IF(AK10=0,"Valore el control",IF(AK10=20%,"Muy baja",IF(AK10=40%,"Baja",IF(AK10=60%,"Media",IF(AK10=80%,"Alta","Muy alta")))))</f>
        <v>Muy baja</v>
      </c>
      <c r="AK10" s="271">
        <f>IF(AI12&lt;20%,20%,IF(AI12&lt;40%,40%,IF(AI12&lt;60%,60%,IF(AI12&lt;80%,80%,100%))))</f>
        <v>0.2</v>
      </c>
      <c r="AL10" s="72">
        <f t="shared" ref="AL10:AL12" si="28">VALUE(AK10)</f>
        <v>0.2</v>
      </c>
      <c r="AM10" s="162" t="str">
        <f t="shared" ref="AM10" si="29">IF(AN10=0,0,IF(AN10=20%,"Leve 20%",IF(AN10=40%,"Menor 40%",IF(AN10=60%,"Moderado 60%",IF(AN10=80%,"Mayor 80%","Catastrofico 100%")))))</f>
        <v>Mayor 80%</v>
      </c>
      <c r="AN10" s="274">
        <f t="shared" ref="AN10" si="30">U10</f>
        <v>0.8</v>
      </c>
      <c r="AO10" s="253" t="str">
        <f>VLOOKUP(AK10,Matriz!$B$3:$G$8,MATCH(AN10,Matriz!$B$3:$G$3,0),FALSE)</f>
        <v>Alto</v>
      </c>
      <c r="AP10" s="254" t="s">
        <v>70</v>
      </c>
      <c r="AQ10" s="138" t="s">
        <v>115</v>
      </c>
      <c r="AR10" s="143" t="s">
        <v>116</v>
      </c>
      <c r="AS10" s="144">
        <v>44927</v>
      </c>
      <c r="AT10" s="144">
        <v>45291</v>
      </c>
      <c r="AU10" s="143" t="s">
        <v>73</v>
      </c>
      <c r="AV10" s="139" t="s">
        <v>117</v>
      </c>
      <c r="AW10" s="267" t="s">
        <v>118</v>
      </c>
      <c r="AX10" s="170" t="s">
        <v>76</v>
      </c>
      <c r="AY10" s="291">
        <v>1</v>
      </c>
      <c r="AZ10" s="284" t="s">
        <v>119</v>
      </c>
      <c r="BA10" s="287" t="s">
        <v>120</v>
      </c>
      <c r="BB10" s="288">
        <v>0.8</v>
      </c>
      <c r="BC10" s="255" t="s">
        <v>121</v>
      </c>
      <c r="BD10" s="170" t="s">
        <v>76</v>
      </c>
      <c r="BE10" s="291">
        <v>1</v>
      </c>
      <c r="BF10" s="80" t="s">
        <v>122</v>
      </c>
      <c r="BG10" s="217" t="s">
        <v>123</v>
      </c>
      <c r="BH10" s="213">
        <v>1</v>
      </c>
      <c r="BI10" s="150" t="s">
        <v>124</v>
      </c>
      <c r="BJ10" s="277" t="s">
        <v>76</v>
      </c>
      <c r="BK10" s="280">
        <v>1</v>
      </c>
      <c r="BL10" s="80" t="s">
        <v>125</v>
      </c>
      <c r="BM10" s="147" t="s">
        <v>126</v>
      </c>
      <c r="BN10" s="83">
        <v>1</v>
      </c>
    </row>
    <row r="11" spans="1:66" ht="115.5" customHeight="1">
      <c r="A11" s="161"/>
      <c r="B11" s="161"/>
      <c r="C11" s="176"/>
      <c r="D11" s="176"/>
      <c r="E11" s="176"/>
      <c r="F11" s="201"/>
      <c r="G11" s="229"/>
      <c r="H11" s="161"/>
      <c r="I11" s="161"/>
      <c r="J11" s="228"/>
      <c r="K11" s="153"/>
      <c r="L11" s="156"/>
      <c r="M11" s="159"/>
      <c r="N11" s="234"/>
      <c r="O11" s="161"/>
      <c r="P11" s="161"/>
      <c r="Q11" s="156"/>
      <c r="R11" s="176"/>
      <c r="S11" s="156"/>
      <c r="T11" s="66"/>
      <c r="U11" s="169"/>
      <c r="V11" s="67"/>
      <c r="W11" s="167"/>
      <c r="X11" s="88" t="s">
        <v>127</v>
      </c>
      <c r="Y11" s="89" t="str">
        <f t="shared" si="24"/>
        <v>X</v>
      </c>
      <c r="Z11" s="89"/>
      <c r="AA11" s="78" t="s">
        <v>65</v>
      </c>
      <c r="AB11" s="35">
        <f t="shared" si="26"/>
        <v>0.25</v>
      </c>
      <c r="AC11" s="78" t="s">
        <v>66</v>
      </c>
      <c r="AD11" s="35">
        <f t="shared" si="27"/>
        <v>0.15</v>
      </c>
      <c r="AE11" s="90">
        <f t="shared" ref="AE11:AE12" si="31">AB11+AD11</f>
        <v>0.4</v>
      </c>
      <c r="AF11" s="78" t="s">
        <v>67</v>
      </c>
      <c r="AG11" s="254"/>
      <c r="AH11" s="254"/>
      <c r="AI11" s="90">
        <f>M11-(M11*AI10)</f>
        <v>0</v>
      </c>
      <c r="AJ11" s="270"/>
      <c r="AK11" s="272"/>
      <c r="AL11" s="72"/>
      <c r="AM11" s="169"/>
      <c r="AN11" s="275"/>
      <c r="AO11" s="253"/>
      <c r="AP11" s="254"/>
      <c r="AQ11" s="146" t="s">
        <v>128</v>
      </c>
      <c r="AR11" s="143" t="s">
        <v>116</v>
      </c>
      <c r="AS11" s="144">
        <v>44927</v>
      </c>
      <c r="AT11" s="144">
        <v>45291</v>
      </c>
      <c r="AU11" s="143" t="s">
        <v>73</v>
      </c>
      <c r="AV11" s="139" t="s">
        <v>129</v>
      </c>
      <c r="AW11" s="268"/>
      <c r="AX11" s="171"/>
      <c r="AY11" s="171"/>
      <c r="AZ11" s="285"/>
      <c r="BA11" s="171"/>
      <c r="BB11" s="289"/>
      <c r="BC11" s="256"/>
      <c r="BD11" s="171"/>
      <c r="BE11" s="171"/>
      <c r="BF11" s="80" t="s">
        <v>122</v>
      </c>
      <c r="BG11" s="283"/>
      <c r="BH11" s="219"/>
      <c r="BI11" s="176"/>
      <c r="BJ11" s="278"/>
      <c r="BK11" s="281"/>
      <c r="BL11" s="80" t="s">
        <v>130</v>
      </c>
      <c r="BM11" s="148" t="s">
        <v>131</v>
      </c>
      <c r="BN11" s="136">
        <v>1</v>
      </c>
    </row>
    <row r="12" spans="1:66" ht="115.5" customHeight="1">
      <c r="A12" s="161"/>
      <c r="B12" s="161"/>
      <c r="C12" s="151"/>
      <c r="D12" s="151"/>
      <c r="E12" s="151"/>
      <c r="F12" s="201"/>
      <c r="G12" s="178"/>
      <c r="H12" s="161"/>
      <c r="I12" s="161"/>
      <c r="J12" s="180"/>
      <c r="K12" s="154"/>
      <c r="L12" s="157"/>
      <c r="M12" s="160"/>
      <c r="N12" s="235"/>
      <c r="O12" s="161"/>
      <c r="P12" s="161"/>
      <c r="Q12" s="157"/>
      <c r="R12" s="151"/>
      <c r="S12" s="157"/>
      <c r="T12" s="66">
        <f t="shared" si="21"/>
        <v>0</v>
      </c>
      <c r="U12" s="163"/>
      <c r="V12" s="67">
        <f t="shared" si="23"/>
        <v>0</v>
      </c>
      <c r="W12" s="168"/>
      <c r="X12" s="88" t="s">
        <v>132</v>
      </c>
      <c r="Y12" s="89" t="str">
        <f t="shared" si="24"/>
        <v>X</v>
      </c>
      <c r="Z12" s="89"/>
      <c r="AA12" s="78" t="s">
        <v>65</v>
      </c>
      <c r="AB12" s="35">
        <f t="shared" si="26"/>
        <v>0.25</v>
      </c>
      <c r="AC12" s="78" t="s">
        <v>66</v>
      </c>
      <c r="AD12" s="35">
        <f t="shared" si="27"/>
        <v>0.15</v>
      </c>
      <c r="AE12" s="90">
        <f t="shared" si="31"/>
        <v>0.4</v>
      </c>
      <c r="AF12" s="78" t="s">
        <v>67</v>
      </c>
      <c r="AG12" s="254"/>
      <c r="AH12" s="254"/>
      <c r="AI12" s="90">
        <f>AI11-(AI11*AE12)</f>
        <v>0</v>
      </c>
      <c r="AJ12" s="270"/>
      <c r="AK12" s="273"/>
      <c r="AL12" s="72">
        <f t="shared" si="28"/>
        <v>0</v>
      </c>
      <c r="AM12" s="163"/>
      <c r="AN12" s="276"/>
      <c r="AO12" s="253"/>
      <c r="AP12" s="254"/>
      <c r="AQ12" s="146" t="s">
        <v>133</v>
      </c>
      <c r="AR12" s="143" t="s">
        <v>116</v>
      </c>
      <c r="AS12" s="144">
        <v>44927</v>
      </c>
      <c r="AT12" s="144">
        <v>45291</v>
      </c>
      <c r="AU12" s="143" t="s">
        <v>73</v>
      </c>
      <c r="AV12" s="139" t="s">
        <v>134</v>
      </c>
      <c r="AW12" s="269"/>
      <c r="AX12" s="172"/>
      <c r="AY12" s="172"/>
      <c r="AZ12" s="286"/>
      <c r="BA12" s="172"/>
      <c r="BB12" s="290"/>
      <c r="BC12" s="257"/>
      <c r="BD12" s="172"/>
      <c r="BE12" s="172"/>
      <c r="BF12" s="80" t="s">
        <v>122</v>
      </c>
      <c r="BG12" s="218"/>
      <c r="BH12" s="214"/>
      <c r="BI12" s="151"/>
      <c r="BJ12" s="279"/>
      <c r="BK12" s="282"/>
      <c r="BL12" s="80" t="s">
        <v>135</v>
      </c>
      <c r="BM12" s="137" t="s">
        <v>136</v>
      </c>
      <c r="BN12" s="135">
        <v>1</v>
      </c>
    </row>
    <row r="13" spans="1:66" s="106" customFormat="1" ht="45.75" customHeight="1">
      <c r="A13" s="220">
        <v>1</v>
      </c>
      <c r="B13" s="220" t="s">
        <v>137</v>
      </c>
      <c r="C13" s="221" t="s">
        <v>138</v>
      </c>
      <c r="D13" s="221" t="s">
        <v>139</v>
      </c>
      <c r="E13" s="221" t="s">
        <v>56</v>
      </c>
      <c r="F13" s="224" t="s">
        <v>140</v>
      </c>
      <c r="G13" s="225"/>
      <c r="H13" s="220"/>
      <c r="I13" s="220" t="s">
        <v>141</v>
      </c>
      <c r="J13" s="236"/>
      <c r="K13" s="239"/>
      <c r="L13" s="230" t="str">
        <f t="shared" ref="L13" si="32">IF(K13=0,"Defina la frecuencia",IF(K13="2 veces por año","Muy baja",IF(K13="3 a 24 veces por año","Baja",IF(K13="24 a 500 veces por año","Media",IF(K13="500 veces al año y maximo 5000veces por año","Alta","Muy alta")))))</f>
        <v>Defina la frecuencia</v>
      </c>
      <c r="M13" s="242" t="str">
        <f t="shared" ref="M13" si="33">IF(L13="Muy baja","20%",IF(L13="Baja","40%",IF(L13="Media","60%",IF(L13="Alta","80%",IF(L13="Muy alta","100%","Defina la Frecuencia")))))</f>
        <v>Defina la Frecuencia</v>
      </c>
      <c r="N13" s="245" t="e">
        <f t="shared" ref="N13" si="34">VALUE(M13)</f>
        <v>#VALUE!</v>
      </c>
      <c r="O13" s="220"/>
      <c r="P13" s="220"/>
      <c r="Q13" s="230">
        <f t="shared" ref="Q13" si="35">IF(O13=0,0,IF(O13="Afectación menor a 10 SMLMV","Leve 20%",IF(O13="Entre 10 y 50 SMLMV","Menor 40%",IF(O13="Entre 50 y 100 SMLMV","Moderado 60%",IF(O13="Entre 100 y 500 SMLMV","Mayor 80%","Catastrofico 100%")))))</f>
        <v>0</v>
      </c>
      <c r="R13" s="221">
        <f t="shared" ref="R13" si="36">IF(O13=0,0,IF(Q13="Leve 20%",20%,IF(Q13="Menor 40%",40%,IF(Q13="Moderado 60%",60%,IF(Q13="Mayor 80%",80%,100%)))))</f>
        <v>0</v>
      </c>
      <c r="S13" s="230">
        <f>IF(P13=0,0,IF(P13="El riesgo afecta la imagen de algún área del Instituto","Leve 20%",IF(P13="El riesgo afecta la imagen del Instituto internamente, de conocimiento general nivel interno, de junta directiva y proveedores","Menor 40%",IF(P13="El riesgo afecta la imagen del Instituto con algunos usuarios de relevancia frente al logro de los objetivos","Moderado 60%",IF(P13="El riesgo afecta la imagen del Instituto con efecto publicitario sostenido a nivel de sector administrativo, nivel departamental o municipal","Mayor 80%","Catastrofico 100%")))))</f>
        <v>0</v>
      </c>
      <c r="T13" s="92">
        <f t="shared" ref="T13" si="37">IF(S13=0,0,IF(S13="Leve 20%",20%,IF(S13="Menor 40%",40%,IF(S13="Moderado 60%",60%,IF(S13="Mayor 80%",80%,100%)))))</f>
        <v>0</v>
      </c>
      <c r="U13" s="258">
        <f t="shared" ref="U13" si="38">IF(R13&gt;T13,R13,T13)</f>
        <v>0</v>
      </c>
      <c r="V13" s="93">
        <f t="shared" ref="V13" si="39">VALUE(U13)</f>
        <v>0</v>
      </c>
      <c r="W13" s="261" t="e">
        <f>VLOOKUP(N13,Matriz!$B$3:$G$8,MATCH(V13,Matriz!$B$3:$G$3,0),FALSE)</f>
        <v>#VALUE!</v>
      </c>
      <c r="X13" s="94"/>
      <c r="Y13" s="95" t="str">
        <f t="shared" ref="Y13:Y15" si="40">IF(AA13="Preventivo","X",IF(AA13="Detectivo","X"," "))</f>
        <v xml:space="preserve"> </v>
      </c>
      <c r="Z13" s="95" t="str">
        <f t="shared" ref="Z13" si="41">IF(AA13="Correctivo","X"," ")</f>
        <v xml:space="preserve"> </v>
      </c>
      <c r="AA13" s="96"/>
      <c r="AB13" s="97"/>
      <c r="AC13" s="96"/>
      <c r="AD13" s="97">
        <f t="shared" ref="AD13" si="42">IF(AC13="Automatico",25%,15%)</f>
        <v>0.15</v>
      </c>
      <c r="AE13" s="98">
        <f t="shared" ref="AE13" si="43">AB13+AD13</f>
        <v>0.15</v>
      </c>
      <c r="AF13" s="96"/>
      <c r="AG13" s="222"/>
      <c r="AH13" s="222"/>
      <c r="AI13" s="259" t="e">
        <f>M13-(M11*AE13)</f>
        <v>#VALUE!</v>
      </c>
      <c r="AJ13" s="231" t="e">
        <f t="shared" ref="AJ13" si="44">IF(AK13=0,"Valore el control",IF(AK13=20%,"Muy baja",IF(AK13=40%,"Baja",IF(AK13=60%,"Media",IF(AK13=80%,"Alta","Muy alta")))))</f>
        <v>#VALUE!</v>
      </c>
      <c r="AK13" s="264" t="e">
        <f t="shared" ref="AK13" si="45">IF(AI13&lt;20%,20%,IF(AI13&lt;40%,40%,IF(AI13&lt;60%,60%,IF(AI13&lt;80%,80%,100%))))</f>
        <v>#VALUE!</v>
      </c>
      <c r="AL13" s="91" t="e">
        <f t="shared" ref="AL13" si="46">VALUE(AK13)</f>
        <v>#VALUE!</v>
      </c>
      <c r="AM13" s="258">
        <f t="shared" ref="AM13" si="47">IF(AN13=0,0,IF(AN13=20%,"Leve 20%",IF(AN13=40%,"Menor 40%",IF(AN13=60%,"Moderado 60%",IF(AN13=80%,"Mayor 80%","Catastrofico 100%")))))</f>
        <v>0</v>
      </c>
      <c r="AN13" s="248">
        <f t="shared" ref="AN13" si="48">U13</f>
        <v>0</v>
      </c>
      <c r="AO13" s="251" t="e">
        <f>VLOOKUP(AK13,Matriz!$B$3:$G$8,MATCH(AN13,Matriz!$B$3:$G$3,0),FALSE)</f>
        <v>#VALUE!</v>
      </c>
      <c r="AP13" s="252"/>
      <c r="AQ13" s="99"/>
      <c r="AR13" s="100"/>
      <c r="AS13" s="101"/>
      <c r="AT13" s="101"/>
      <c r="AU13" s="100"/>
      <c r="AV13" s="99"/>
      <c r="AW13" s="102"/>
      <c r="AX13" s="103"/>
      <c r="AY13" s="103"/>
      <c r="AZ13" s="103"/>
      <c r="BA13" s="103"/>
      <c r="BB13" s="104"/>
      <c r="BC13" s="96"/>
      <c r="BD13" s="103"/>
      <c r="BE13" s="103"/>
      <c r="BF13" s="96"/>
      <c r="BG13" s="96"/>
      <c r="BH13" s="105"/>
      <c r="BI13" s="103"/>
      <c r="BJ13" s="103"/>
      <c r="BK13" s="103"/>
      <c r="BL13" s="96"/>
      <c r="BM13" s="103"/>
      <c r="BN13" s="104"/>
    </row>
    <row r="14" spans="1:66" s="106" customFormat="1" ht="45.75" customHeight="1">
      <c r="A14" s="220"/>
      <c r="B14" s="220"/>
      <c r="C14" s="222"/>
      <c r="D14" s="222"/>
      <c r="E14" s="222"/>
      <c r="F14" s="224"/>
      <c r="G14" s="226"/>
      <c r="H14" s="220"/>
      <c r="I14" s="220"/>
      <c r="J14" s="237"/>
      <c r="K14" s="240"/>
      <c r="L14" s="231"/>
      <c r="M14" s="243"/>
      <c r="N14" s="246"/>
      <c r="O14" s="220"/>
      <c r="P14" s="220"/>
      <c r="Q14" s="231"/>
      <c r="R14" s="222"/>
      <c r="S14" s="231"/>
      <c r="T14" s="92"/>
      <c r="U14" s="259"/>
      <c r="V14" s="93"/>
      <c r="W14" s="262"/>
      <c r="X14" s="107"/>
      <c r="Y14" s="108" t="str">
        <f t="shared" si="40"/>
        <v xml:space="preserve"> </v>
      </c>
      <c r="Z14" s="95"/>
      <c r="AA14" s="103"/>
      <c r="AB14" s="91"/>
      <c r="AC14" s="103"/>
      <c r="AD14" s="91"/>
      <c r="AE14" s="98"/>
      <c r="AF14" s="103"/>
      <c r="AG14" s="222"/>
      <c r="AH14" s="222"/>
      <c r="AI14" s="259"/>
      <c r="AJ14" s="231"/>
      <c r="AK14" s="265"/>
      <c r="AL14" s="91"/>
      <c r="AM14" s="259"/>
      <c r="AN14" s="249"/>
      <c r="AO14" s="251"/>
      <c r="AP14" s="252"/>
      <c r="AQ14" s="99"/>
      <c r="AR14" s="100"/>
      <c r="AS14" s="101"/>
      <c r="AT14" s="101"/>
      <c r="AU14" s="100"/>
      <c r="AV14" s="99"/>
      <c r="AW14" s="109"/>
      <c r="AX14" s="96"/>
      <c r="AY14" s="96"/>
      <c r="AZ14" s="96"/>
      <c r="BA14" s="96"/>
      <c r="BB14" s="105"/>
      <c r="BC14" s="96"/>
      <c r="BD14" s="96"/>
      <c r="BE14" s="96"/>
      <c r="BF14" s="96"/>
      <c r="BG14" s="96"/>
      <c r="BH14" s="105"/>
      <c r="BI14" s="96"/>
      <c r="BJ14" s="96"/>
      <c r="BK14" s="96"/>
      <c r="BL14" s="96"/>
      <c r="BM14" s="96"/>
      <c r="BN14" s="105"/>
    </row>
    <row r="15" spans="1:66" s="106" customFormat="1" ht="45.75" customHeight="1">
      <c r="A15" s="220"/>
      <c r="B15" s="220"/>
      <c r="C15" s="223"/>
      <c r="D15" s="223"/>
      <c r="E15" s="223"/>
      <c r="F15" s="224"/>
      <c r="G15" s="227"/>
      <c r="H15" s="220"/>
      <c r="I15" s="220"/>
      <c r="J15" s="238"/>
      <c r="K15" s="241"/>
      <c r="L15" s="232"/>
      <c r="M15" s="244"/>
      <c r="N15" s="247"/>
      <c r="O15" s="220"/>
      <c r="P15" s="220"/>
      <c r="Q15" s="232"/>
      <c r="R15" s="223"/>
      <c r="S15" s="232"/>
      <c r="T15" s="92">
        <f t="shared" ref="T15" si="49">IF(S15=0,0,IF(S15="Leve 20%",20%,IF(S15="Menor 40%",40%,IF(S15="Moderado 60%",60%,IF(S15="Mayor 80%",80%,100%)))))</f>
        <v>0</v>
      </c>
      <c r="U15" s="260"/>
      <c r="V15" s="93">
        <f t="shared" ref="V15" si="50">VALUE(U15)</f>
        <v>0</v>
      </c>
      <c r="W15" s="263"/>
      <c r="X15" s="107"/>
      <c r="Y15" s="108" t="str">
        <f t="shared" si="40"/>
        <v xml:space="preserve"> </v>
      </c>
      <c r="Z15" s="110"/>
      <c r="AA15" s="103"/>
      <c r="AB15" s="91"/>
      <c r="AC15" s="103"/>
      <c r="AD15" s="91">
        <f t="shared" ref="AD15" si="51">IF(AC15="Automatico",25%,15%)</f>
        <v>0.15</v>
      </c>
      <c r="AE15" s="111"/>
      <c r="AF15" s="103"/>
      <c r="AG15" s="223"/>
      <c r="AH15" s="223"/>
      <c r="AI15" s="260"/>
      <c r="AJ15" s="232"/>
      <c r="AK15" s="266"/>
      <c r="AL15" s="91">
        <f t="shared" ref="AL15" si="52">VALUE(AK15)</f>
        <v>0</v>
      </c>
      <c r="AM15" s="260"/>
      <c r="AN15" s="250"/>
      <c r="AO15" s="251"/>
      <c r="AP15" s="252"/>
      <c r="AQ15" s="99"/>
      <c r="AR15" s="100"/>
      <c r="AS15" s="101"/>
      <c r="AT15" s="101"/>
      <c r="AU15" s="100"/>
      <c r="AV15" s="99"/>
      <c r="AW15" s="112"/>
      <c r="AX15" s="113"/>
      <c r="AY15" s="113"/>
      <c r="AZ15" s="113"/>
      <c r="BA15" s="113"/>
      <c r="BB15" s="114"/>
      <c r="BC15" s="113"/>
      <c r="BD15" s="113"/>
      <c r="BE15" s="113"/>
      <c r="BF15" s="113"/>
      <c r="BG15" s="113"/>
      <c r="BH15" s="114"/>
      <c r="BI15" s="113"/>
      <c r="BJ15" s="113"/>
      <c r="BK15" s="113"/>
      <c r="BL15" s="113"/>
      <c r="BM15" s="113"/>
      <c r="BN15" s="114"/>
    </row>
    <row r="16" spans="1:66" s="106" customFormat="1" ht="171.75" customHeight="1">
      <c r="A16" s="91">
        <v>2</v>
      </c>
      <c r="B16" s="91" t="s">
        <v>137</v>
      </c>
      <c r="C16" s="91" t="s">
        <v>138</v>
      </c>
      <c r="D16" s="115" t="s">
        <v>139</v>
      </c>
      <c r="E16" s="115" t="s">
        <v>56</v>
      </c>
      <c r="F16" s="116" t="s">
        <v>142</v>
      </c>
      <c r="G16" s="116" t="s">
        <v>143</v>
      </c>
      <c r="H16" s="91" t="s">
        <v>144</v>
      </c>
      <c r="I16" s="91" t="s">
        <v>145</v>
      </c>
      <c r="J16" s="117"/>
      <c r="K16" s="118"/>
      <c r="L16" s="92" t="str">
        <f>IF(K16=0,"Defina la frecuencia",IF(K16="2 veces por año","Muy baja",IF(K16="3 a 24 veces por año","Baja",IF(K16="24 a 500 veces por año","Media",IF(K16="500 veces al año y maximo 5000veces por año","Alta","Muy alta")))))</f>
        <v>Defina la frecuencia</v>
      </c>
      <c r="M16" s="119" t="str">
        <f>IF(L16="Muy baja","20%",IF(L16="Baja","40%",IF(L16="Media","60%",IF(L16="Alta","80%",IF(L16="Muy alta","100%","Defina la Frecuencia")))))</f>
        <v>Defina la Frecuencia</v>
      </c>
      <c r="N16" s="93" t="e">
        <f>VALUE(M16)</f>
        <v>#VALUE!</v>
      </c>
      <c r="O16" s="91"/>
      <c r="P16" s="91"/>
      <c r="Q16" s="92">
        <f>IF(O16=0,0,IF(O16="Afectación menor a 10 SMLMV","Leve 20%",IF(O16="Entre 10 y 50 SMLMV","Menor 40%",IF(O16="Entre 50 y 100 SMLMV","Moderado 60%",IF(O16="Entre 100 y 500 SMLMV","Mayor 80%","Catastrofico 100%")))))</f>
        <v>0</v>
      </c>
      <c r="R16" s="91">
        <f>IF(O16=0,0,IF(Q16="Leve 20%",20%,IF(Q16="Menor 40%",40%,IF(Q16="Moderado 60%",60%,IF(Q16="Mayor 80%",80%,100%)))))</f>
        <v>0</v>
      </c>
      <c r="S16" s="92">
        <f>IF(P16=0,0,IF(P16="El riesgo afecta la imagen de algún área del Instituto","Leve 20%",IF(P16="El riesgo afecta la imagen del Instituto internamente, de conocimiento general nivel interno, de junta directiva y proveedores","Menor 40%",IF(P16="El riesgo afecta la imagen del Instituto con algunos usuarios de relevancia frente al logro de los objetivos","Moderado 60%",IF(P16="El riesgo afecta la imagen del Instituto con efecto publicitario sostenido a nivel de sector administrativo, nivel departamental o municipal","Mayor 80%","Catastrofico 100%")))))</f>
        <v>0</v>
      </c>
      <c r="T16" s="92">
        <f>IF(S16=0,0,IF(S16="Leve 20%",20%,IF(S16="Menor 40%",40%,IF(S16="Moderado 60%",60%,IF(S16="Mayor 80%",80%,100%)))))</f>
        <v>0</v>
      </c>
      <c r="U16" s="120">
        <f>IF(R16&gt;T16,R16,T16)</f>
        <v>0</v>
      </c>
      <c r="V16" s="93">
        <f>VALUE(U16)</f>
        <v>0</v>
      </c>
      <c r="W16" s="121" t="e">
        <f>VLOOKUP(N16,Matriz!$B$3:$G$8,MATCH(V16,Matriz!$B$3:$G$3,0),FALSE)</f>
        <v>#VALUE!</v>
      </c>
      <c r="X16" s="116"/>
      <c r="Y16" s="92" t="str">
        <f>IF(AA16="Preventivo","X",IF(AA16="Detectivo","X"," "))</f>
        <v xml:space="preserve"> </v>
      </c>
      <c r="Z16" s="92" t="str">
        <f>IF(AA16="Correctivo","X"," ")</f>
        <v xml:space="preserve"> </v>
      </c>
      <c r="AA16" s="91"/>
      <c r="AB16" s="91"/>
      <c r="AC16" s="91"/>
      <c r="AD16" s="91">
        <f>IF(AC16="Automatico",25%,15%)</f>
        <v>0.15</v>
      </c>
      <c r="AE16" s="120">
        <f>AB16+AD16</f>
        <v>0.15</v>
      </c>
      <c r="AF16" s="91"/>
      <c r="AG16" s="91"/>
      <c r="AH16" s="91"/>
      <c r="AI16" s="120" t="e">
        <f>M16-(#REF!*AE16)</f>
        <v>#VALUE!</v>
      </c>
      <c r="AJ16" s="92" t="e">
        <f>IF(AK16=0,"Valore el control",IF(AK16=20%,"Muy baja",IF(AK16=40%,"Baja",IF(AK16=60%,"Media",IF(AK16=80%,"Alta","Muy alta")))))</f>
        <v>#VALUE!</v>
      </c>
      <c r="AK16" s="122" t="e">
        <f>IF(AI16&lt;20%,20%,IF(AI16&lt;40%,40%,IF(AI16&lt;60%,60%,IF(AI16&lt;80%,80%,100%))))</f>
        <v>#VALUE!</v>
      </c>
      <c r="AL16" s="91" t="e">
        <f>VALUE(AK16)</f>
        <v>#VALUE!</v>
      </c>
      <c r="AM16" s="120">
        <f>IF(AN16=0,0,IF(AN16=20%,"Leve 20%",IF(AN16=40%,"Menor 40%",IF(AN16=60%,"Moderado 60%",IF(AN16=80%,"Mayor 80%","Catastrofico 100%")))))</f>
        <v>0</v>
      </c>
      <c r="AN16" s="120">
        <f>U16</f>
        <v>0</v>
      </c>
      <c r="AO16" s="121" t="e">
        <f>VLOOKUP(AK16,Matriz!$B$3:$G$8,MATCH(AN16,Matriz!$B$3:$G$3,0),FALSE)</f>
        <v>#VALUE!</v>
      </c>
      <c r="AP16" s="91"/>
      <c r="AQ16" s="116"/>
      <c r="AR16" s="91"/>
      <c r="AS16" s="123"/>
      <c r="AT16" s="123"/>
      <c r="AU16" s="91"/>
      <c r="AV16" s="116"/>
      <c r="AW16" s="124"/>
      <c r="AX16" s="91"/>
      <c r="AY16" s="91"/>
      <c r="AZ16" s="91"/>
      <c r="BA16" s="125"/>
      <c r="BB16" s="126"/>
      <c r="BC16" s="91"/>
      <c r="BD16" s="91"/>
      <c r="BE16" s="91"/>
      <c r="BF16" s="118"/>
      <c r="BG16" s="91"/>
      <c r="BH16" s="126"/>
      <c r="BI16" s="91"/>
      <c r="BJ16" s="91"/>
      <c r="BK16" s="91"/>
      <c r="BL16" s="91"/>
      <c r="BM16" s="91"/>
      <c r="BN16" s="126"/>
    </row>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142">
    <mergeCell ref="BJ10:BJ12"/>
    <mergeCell ref="BK10:BK12"/>
    <mergeCell ref="BG10:BG12"/>
    <mergeCell ref="BH10:BH12"/>
    <mergeCell ref="AZ10:AZ12"/>
    <mergeCell ref="BA10:BA12"/>
    <mergeCell ref="BB10:BB12"/>
    <mergeCell ref="AY10:AY12"/>
    <mergeCell ref="BD10:BD12"/>
    <mergeCell ref="BE10:BE12"/>
    <mergeCell ref="BI10:BI12"/>
    <mergeCell ref="AN13:AN15"/>
    <mergeCell ref="AO13:AO15"/>
    <mergeCell ref="AP13:AP15"/>
    <mergeCell ref="AO10:AO12"/>
    <mergeCell ref="AP10:AP12"/>
    <mergeCell ref="BC10:BC12"/>
    <mergeCell ref="U13:U15"/>
    <mergeCell ref="W13:W15"/>
    <mergeCell ref="AG13:AG15"/>
    <mergeCell ref="AH13:AH15"/>
    <mergeCell ref="AI13:AI15"/>
    <mergeCell ref="AJ13:AJ15"/>
    <mergeCell ref="AK13:AK15"/>
    <mergeCell ref="AM13:AM15"/>
    <mergeCell ref="AW10:AW12"/>
    <mergeCell ref="AG10:AG12"/>
    <mergeCell ref="AH10:AH12"/>
    <mergeCell ref="AJ10:AJ12"/>
    <mergeCell ref="AK10:AK12"/>
    <mergeCell ref="AM10:AM12"/>
    <mergeCell ref="AN10:AN12"/>
    <mergeCell ref="S13:S15"/>
    <mergeCell ref="N10:N12"/>
    <mergeCell ref="R10:R12"/>
    <mergeCell ref="J13:J15"/>
    <mergeCell ref="K13:K15"/>
    <mergeCell ref="L13:L15"/>
    <mergeCell ref="M13:M15"/>
    <mergeCell ref="N13:N15"/>
    <mergeCell ref="O13:O15"/>
    <mergeCell ref="Q13:Q15"/>
    <mergeCell ref="R13:R15"/>
    <mergeCell ref="P13:P15"/>
    <mergeCell ref="A10:A12"/>
    <mergeCell ref="B10:B12"/>
    <mergeCell ref="C10:C12"/>
    <mergeCell ref="D10:D12"/>
    <mergeCell ref="E10:E12"/>
    <mergeCell ref="F10:F12"/>
    <mergeCell ref="H10:H12"/>
    <mergeCell ref="I10:I12"/>
    <mergeCell ref="J10:J12"/>
    <mergeCell ref="G10:G12"/>
    <mergeCell ref="A13:A15"/>
    <mergeCell ref="B13:B15"/>
    <mergeCell ref="C13:C15"/>
    <mergeCell ref="D13:D15"/>
    <mergeCell ref="E13:E15"/>
    <mergeCell ref="F13:F15"/>
    <mergeCell ref="G13:G15"/>
    <mergeCell ref="H13:H15"/>
    <mergeCell ref="I13:I15"/>
    <mergeCell ref="BN8:BN9"/>
    <mergeCell ref="AZ8:AZ9"/>
    <mergeCell ref="BA8:BA9"/>
    <mergeCell ref="BB8:BB9"/>
    <mergeCell ref="BC8:BC9"/>
    <mergeCell ref="BD8:BD9"/>
    <mergeCell ref="BE8:BE9"/>
    <mergeCell ref="BF8:BF9"/>
    <mergeCell ref="BG8:BG9"/>
    <mergeCell ref="BH8:BH9"/>
    <mergeCell ref="BI8:BI9"/>
    <mergeCell ref="BJ8:BJ9"/>
    <mergeCell ref="BK8:BK9"/>
    <mergeCell ref="BL8:BL9"/>
    <mergeCell ref="BM8:BM9"/>
    <mergeCell ref="BI4:BN5"/>
    <mergeCell ref="AA5:AH5"/>
    <mergeCell ref="AI5:AI6"/>
    <mergeCell ref="AJ5:AJ6"/>
    <mergeCell ref="AK5:AK6"/>
    <mergeCell ref="AM5:AM6"/>
    <mergeCell ref="AQ4:AV5"/>
    <mergeCell ref="AW4:BB5"/>
    <mergeCell ref="AN5:AN6"/>
    <mergeCell ref="AO5:AO6"/>
    <mergeCell ref="AP5:AP6"/>
    <mergeCell ref="X4:AP4"/>
    <mergeCell ref="Y5:Z5"/>
    <mergeCell ref="BC4:BH5"/>
    <mergeCell ref="D8:D9"/>
    <mergeCell ref="E8:E9"/>
    <mergeCell ref="G8:G9"/>
    <mergeCell ref="C8:C9"/>
    <mergeCell ref="J8:J9"/>
    <mergeCell ref="AK8:AK9"/>
    <mergeCell ref="AJ8:AJ9"/>
    <mergeCell ref="A1:B3"/>
    <mergeCell ref="A4:B6"/>
    <mergeCell ref="E4:E6"/>
    <mergeCell ref="X5:X6"/>
    <mergeCell ref="F4:W5"/>
    <mergeCell ref="J1:L3"/>
    <mergeCell ref="C1:I1"/>
    <mergeCell ref="C2:I2"/>
    <mergeCell ref="C3:E3"/>
    <mergeCell ref="F3:I3"/>
    <mergeCell ref="D4:D6"/>
    <mergeCell ref="C4:C6"/>
    <mergeCell ref="U8:U9"/>
    <mergeCell ref="A8:A9"/>
    <mergeCell ref="B8:B9"/>
    <mergeCell ref="H8:H9"/>
    <mergeCell ref="F8:F9"/>
    <mergeCell ref="I8:I9"/>
    <mergeCell ref="AW8:AW9"/>
    <mergeCell ref="AX8:AX9"/>
    <mergeCell ref="W8:W9"/>
    <mergeCell ref="AP8:AP9"/>
    <mergeCell ref="K8:K9"/>
    <mergeCell ref="S8:S9"/>
    <mergeCell ref="L8:L9"/>
    <mergeCell ref="M8:M9"/>
    <mergeCell ref="O8:O9"/>
    <mergeCell ref="P8:P9"/>
    <mergeCell ref="Q8:Q9"/>
    <mergeCell ref="AY8:AY9"/>
    <mergeCell ref="K10:K12"/>
    <mergeCell ref="L10:L12"/>
    <mergeCell ref="M10:M12"/>
    <mergeCell ref="O10:O12"/>
    <mergeCell ref="P10:P12"/>
    <mergeCell ref="Q10:Q12"/>
    <mergeCell ref="S10:S12"/>
    <mergeCell ref="AM8:AM9"/>
    <mergeCell ref="AN8:AN9"/>
    <mergeCell ref="AO8:AO9"/>
    <mergeCell ref="W10:W12"/>
    <mergeCell ref="U10:U12"/>
    <mergeCell ref="AX10:AX12"/>
  </mergeCells>
  <conditionalFormatting sqref="N9 L7:N8 L16:N16">
    <cfRule type="expression" dxfId="95" priority="166">
      <formula>IF($L7="Muy alta",TRUE,FALSE)</formula>
    </cfRule>
    <cfRule type="expression" dxfId="94" priority="167">
      <formula>IF($L7="Alta",TRUE,FALSE)</formula>
    </cfRule>
    <cfRule type="expression" dxfId="93" priority="168">
      <formula>IF($L7="Media",TRUE,FALSE)</formula>
    </cfRule>
    <cfRule type="expression" dxfId="92" priority="170">
      <formula>IF($L7="Baja",TRUE,FALSE)</formula>
    </cfRule>
    <cfRule type="expression" dxfId="91" priority="171">
      <formula>IF($L7="Muy Baja",TRUE,FALSE)</formula>
    </cfRule>
  </conditionalFormatting>
  <conditionalFormatting sqref="V9 U7:V8 U16:V16 AM7:AN8 AM16:AN16 V15">
    <cfRule type="expression" dxfId="90" priority="156">
      <formula>IF($U7=100%,TRUE,FALSE)</formula>
    </cfRule>
    <cfRule type="expression" dxfId="89" priority="157">
      <formula>IF($U7=80%,TRUE,FALSE)</formula>
    </cfRule>
    <cfRule type="expression" dxfId="88" priority="158">
      <formula>IF($U7=60%,TRUE,FALSE)</formula>
    </cfRule>
    <cfRule type="expression" dxfId="87" priority="159">
      <formula>IF($U7=40%,TRUE,FALSE)</formula>
    </cfRule>
    <cfRule type="expression" dxfId="86" priority="160">
      <formula>IF($U7=20%,TRUE,FALSE)</formula>
    </cfRule>
  </conditionalFormatting>
  <conditionalFormatting sqref="Q7:Q8 Q16">
    <cfRule type="expression" dxfId="85" priority="140">
      <formula>IF($Q7="Catastrofico 100%",TRUE,FALSE)</formula>
    </cfRule>
    <cfRule type="expression" dxfId="84" priority="141">
      <formula>IF($Q7="Mayor 80%",TRUE,FALSE)</formula>
    </cfRule>
    <cfRule type="expression" dxfId="83" priority="142">
      <formula>IF($Q7="Moderado 60%",TRUE,FALSE)</formula>
    </cfRule>
    <cfRule type="expression" dxfId="82" priority="143">
      <formula>IF($Q7="Menor 40%",TRUE,FALSE)</formula>
    </cfRule>
    <cfRule type="expression" dxfId="81" priority="144">
      <formula>IF($Q7="Leve 20%",TRUE,FALSE)</formula>
    </cfRule>
  </conditionalFormatting>
  <conditionalFormatting sqref="S7:S8 S16">
    <cfRule type="expression" dxfId="80" priority="135">
      <formula>IF($S7="Catastrofico 100%",TRUE,FALSE)</formula>
    </cfRule>
    <cfRule type="expression" dxfId="79" priority="136">
      <formula>IF($S7="Mayor 80%",TRUE,FALSE)</formula>
    </cfRule>
    <cfRule type="expression" dxfId="78" priority="137">
      <formula>IF($S7="Moderado 60%",TRUE,FALSE)</formula>
    </cfRule>
    <cfRule type="expression" dxfId="77" priority="138">
      <formula>IF($S7="Menor 40%",TRUE,FALSE)</formula>
    </cfRule>
    <cfRule type="expression" dxfId="76" priority="139">
      <formula>IF($S7="Leve 20%",TRUE,FALSE)</formula>
    </cfRule>
  </conditionalFormatting>
  <conditionalFormatting sqref="W7:W8 W16 AO7:AO8 AO16">
    <cfRule type="expression" dxfId="75" priority="126">
      <formula>IF($W7="Extremo",TRUE,FALSE)</formula>
    </cfRule>
    <cfRule type="expression" dxfId="74" priority="127">
      <formula>IF($W7="Alto",TRUE,FALSE)</formula>
    </cfRule>
    <cfRule type="expression" dxfId="73" priority="128">
      <formula>IF($W7="Moderado",TRUE,FALSE)</formula>
    </cfRule>
    <cfRule type="expression" dxfId="72" priority="129">
      <formula>IF($W7="Bajo",TRUE,FALSE)</formula>
    </cfRule>
  </conditionalFormatting>
  <conditionalFormatting sqref="AJ7:AK8 AJ16:AK16">
    <cfRule type="expression" dxfId="71" priority="121">
      <formula>IF($AJ7="Muy alta",TRUE,FALSE)</formula>
    </cfRule>
    <cfRule type="expression" dxfId="70" priority="122">
      <formula>IF($AJ7="Alta",TRUE,FALSE)</formula>
    </cfRule>
    <cfRule type="expression" dxfId="69" priority="123">
      <formula>IF($AJ7="Media",TRUE,FALSE)</formula>
    </cfRule>
    <cfRule type="expression" dxfId="68" priority="124">
      <formula>IF($AJ7="Baja",TRUE,FALSE)</formula>
    </cfRule>
    <cfRule type="expression" dxfId="67" priority="125">
      <formula>IF($AJ7="Muy baja",TRUE,FALSE)</formula>
    </cfRule>
  </conditionalFormatting>
  <conditionalFormatting sqref="L10:N11">
    <cfRule type="expression" dxfId="66" priority="54">
      <formula>IF($L10="Muy alta",TRUE,FALSE)</formula>
    </cfRule>
    <cfRule type="expression" dxfId="65" priority="55">
      <formula>IF($L10="Alta",TRUE,FALSE)</formula>
    </cfRule>
    <cfRule type="expression" dxfId="64" priority="56">
      <formula>IF($L10="Media",TRUE,FALSE)</formula>
    </cfRule>
    <cfRule type="expression" dxfId="63" priority="57">
      <formula>IF($L10="Baja",TRUE,FALSE)</formula>
    </cfRule>
    <cfRule type="expression" dxfId="62" priority="58">
      <formula>IF($L10="Muy Baja",TRUE,FALSE)</formula>
    </cfRule>
  </conditionalFormatting>
  <conditionalFormatting sqref="U10:V11 AM10:AN11 V12">
    <cfRule type="expression" dxfId="61" priority="49">
      <formula>IF($U10=100%,TRUE,FALSE)</formula>
    </cfRule>
    <cfRule type="expression" dxfId="60" priority="50">
      <formula>IF($U10=80%,TRUE,FALSE)</formula>
    </cfRule>
    <cfRule type="expression" dxfId="59" priority="51">
      <formula>IF($U10=60%,TRUE,FALSE)</formula>
    </cfRule>
    <cfRule type="expression" dxfId="58" priority="52">
      <formula>IF($U10=40%,TRUE,FALSE)</formula>
    </cfRule>
    <cfRule type="expression" dxfId="57" priority="53">
      <formula>IF($U10=20%,TRUE,FALSE)</formula>
    </cfRule>
  </conditionalFormatting>
  <conditionalFormatting sqref="Q10:Q11">
    <cfRule type="expression" dxfId="56" priority="44">
      <formula>IF($Q10="Catastrofico 100%",TRUE,FALSE)</formula>
    </cfRule>
    <cfRule type="expression" dxfId="55" priority="45">
      <formula>IF($Q10="Mayor 80%",TRUE,FALSE)</formula>
    </cfRule>
    <cfRule type="expression" dxfId="54" priority="46">
      <formula>IF($Q10="Moderado 60%",TRUE,FALSE)</formula>
    </cfRule>
    <cfRule type="expression" dxfId="53" priority="47">
      <formula>IF($Q10="Menor 40%",TRUE,FALSE)</formula>
    </cfRule>
    <cfRule type="expression" dxfId="52" priority="48">
      <formula>IF($Q10="Leve 20%",TRUE,FALSE)</formula>
    </cfRule>
  </conditionalFormatting>
  <conditionalFormatting sqref="S10:S11">
    <cfRule type="expression" dxfId="51" priority="39">
      <formula>IF($S10="Catastrofico 100%",TRUE,FALSE)</formula>
    </cfRule>
    <cfRule type="expression" dxfId="50" priority="40">
      <formula>IF($S10="Mayor 80%",TRUE,FALSE)</formula>
    </cfRule>
    <cfRule type="expression" dxfId="49" priority="41">
      <formula>IF($S10="Moderado 60%",TRUE,FALSE)</formula>
    </cfRule>
    <cfRule type="expression" dxfId="48" priority="42">
      <formula>IF($S10="Menor 40%",TRUE,FALSE)</formula>
    </cfRule>
    <cfRule type="expression" dxfId="47" priority="43">
      <formula>IF($S10="Leve 20%",TRUE,FALSE)</formula>
    </cfRule>
  </conditionalFormatting>
  <conditionalFormatting sqref="W10:W11 AO10:AO11">
    <cfRule type="expression" dxfId="46" priority="35">
      <formula>IF($W10="Extremo",TRUE,FALSE)</formula>
    </cfRule>
    <cfRule type="expression" dxfId="45" priority="36">
      <formula>IF($W10="Alto",TRUE,FALSE)</formula>
    </cfRule>
    <cfRule type="expression" dxfId="44" priority="37">
      <formula>IF($W10="Moderado",TRUE,FALSE)</formula>
    </cfRule>
    <cfRule type="expression" dxfId="43" priority="38">
      <formula>IF($W10="Bajo",TRUE,FALSE)</formula>
    </cfRule>
  </conditionalFormatting>
  <conditionalFormatting sqref="AJ10:AK11">
    <cfRule type="expression" dxfId="42" priority="30">
      <formula>IF($AJ10="Muy alta",TRUE,FALSE)</formula>
    </cfRule>
    <cfRule type="expression" dxfId="41" priority="31">
      <formula>IF($AJ10="Alta",TRUE,FALSE)</formula>
    </cfRule>
    <cfRule type="expression" dxfId="40" priority="32">
      <formula>IF($AJ10="Media",TRUE,FALSE)</formula>
    </cfRule>
    <cfRule type="expression" dxfId="39" priority="33">
      <formula>IF($AJ10="Baja",TRUE,FALSE)</formula>
    </cfRule>
    <cfRule type="expression" dxfId="38" priority="34">
      <formula>IF($AJ10="Muy baja",TRUE,FALSE)</formula>
    </cfRule>
  </conditionalFormatting>
  <conditionalFormatting sqref="L13:N14">
    <cfRule type="expression" dxfId="37" priority="25">
      <formula>IF($L13="Muy alta",TRUE,FALSE)</formula>
    </cfRule>
    <cfRule type="expression" dxfId="36" priority="26">
      <formula>IF($L13="Alta",TRUE,FALSE)</formula>
    </cfRule>
    <cfRule type="expression" dxfId="35" priority="27">
      <formula>IF($L13="Media",TRUE,FALSE)</formula>
    </cfRule>
    <cfRule type="expression" dxfId="34" priority="28">
      <formula>IF($L13="Baja",TRUE,FALSE)</formula>
    </cfRule>
    <cfRule type="expression" dxfId="33" priority="29">
      <formula>IF($L13="Muy Baja",TRUE,FALSE)</formula>
    </cfRule>
  </conditionalFormatting>
  <conditionalFormatting sqref="U13:V14 AM13:AN14">
    <cfRule type="expression" dxfId="32" priority="20">
      <formula>IF($U13=100%,TRUE,FALSE)</formula>
    </cfRule>
    <cfRule type="expression" dxfId="31" priority="21">
      <formula>IF($U13=80%,TRUE,FALSE)</formula>
    </cfRule>
    <cfRule type="expression" dxfId="30" priority="22">
      <formula>IF($U13=60%,TRUE,FALSE)</formula>
    </cfRule>
    <cfRule type="expression" dxfId="29" priority="23">
      <formula>IF($U13=40%,TRUE,FALSE)</formula>
    </cfRule>
    <cfRule type="expression" dxfId="28" priority="24">
      <formula>IF($U13=20%,TRUE,FALSE)</formula>
    </cfRule>
  </conditionalFormatting>
  <conditionalFormatting sqref="Q13:Q14">
    <cfRule type="expression" dxfId="27" priority="15">
      <formula>IF($Q13="Catastrofico 100%",TRUE,FALSE)</formula>
    </cfRule>
    <cfRule type="expression" dxfId="26" priority="16">
      <formula>IF($Q13="Mayor 80%",TRUE,FALSE)</formula>
    </cfRule>
    <cfRule type="expression" dxfId="25" priority="17">
      <formula>IF($Q13="Moderado 60%",TRUE,FALSE)</formula>
    </cfRule>
    <cfRule type="expression" dxfId="24" priority="18">
      <formula>IF($Q13="Menor 40%",TRUE,FALSE)</formula>
    </cfRule>
    <cfRule type="expression" dxfId="23" priority="19">
      <formula>IF($Q13="Leve 20%",TRUE,FALSE)</formula>
    </cfRule>
  </conditionalFormatting>
  <conditionalFormatting sqref="S13:S14">
    <cfRule type="expression" dxfId="22" priority="10">
      <formula>IF($S13="Catastrofico 100%",TRUE,FALSE)</formula>
    </cfRule>
    <cfRule type="expression" dxfId="21" priority="11">
      <formula>IF($S13="Mayor 80%",TRUE,FALSE)</formula>
    </cfRule>
    <cfRule type="expression" dxfId="20" priority="12">
      <formula>IF($S13="Moderado 60%",TRUE,FALSE)</formula>
    </cfRule>
    <cfRule type="expression" dxfId="19" priority="13">
      <formula>IF($S13="Menor 40%",TRUE,FALSE)</formula>
    </cfRule>
    <cfRule type="expression" dxfId="18" priority="14">
      <formula>IF($S13="Leve 20%",TRUE,FALSE)</formula>
    </cfRule>
  </conditionalFormatting>
  <conditionalFormatting sqref="W13:W14 AO13:AO14">
    <cfRule type="expression" dxfId="17" priority="6">
      <formula>IF($W13="Extremo",TRUE,FALSE)</formula>
    </cfRule>
    <cfRule type="expression" dxfId="16" priority="7">
      <formula>IF($W13="Alto",TRUE,FALSE)</formula>
    </cfRule>
    <cfRule type="expression" dxfId="15" priority="8">
      <formula>IF($W13="Moderado",TRUE,FALSE)</formula>
    </cfRule>
    <cfRule type="expression" dxfId="14" priority="9">
      <formula>IF($W13="Bajo",TRUE,FALSE)</formula>
    </cfRule>
  </conditionalFormatting>
  <conditionalFormatting sqref="AJ13:AK14">
    <cfRule type="expression" dxfId="13" priority="1">
      <formula>IF($AJ13="Muy alta",TRUE,FALSE)</formula>
    </cfRule>
    <cfRule type="expression" dxfId="12" priority="2">
      <formula>IF($AJ13="Alta",TRUE,FALSE)</formula>
    </cfRule>
    <cfRule type="expression" dxfId="11" priority="3">
      <formula>IF($AJ13="Media",TRUE,FALSE)</formula>
    </cfRule>
    <cfRule type="expression" dxfId="10" priority="4">
      <formula>IF($AJ13="Baja",TRUE,FALSE)</formula>
    </cfRule>
    <cfRule type="expression" dxfId="9" priority="5">
      <formula>IF($AJ13="Muy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K10:K11 K13:K14 K16 K7:K8</xm:sqref>
        </x14:dataValidation>
        <x14:dataValidation type="list" allowBlank="1" showInputMessage="1" showErrorMessage="1" xr:uid="{161664FB-FB43-46A2-ACA3-A1D959DBE1E8}">
          <x14:formula1>
            <xm:f>Listas!$E$3:$E$7</xm:f>
          </x14:formula1>
          <xm:sqref>O10:O11 O13:O14 O16 O7:O8</xm:sqref>
        </x14:dataValidation>
        <x14:dataValidation type="list" allowBlank="1" showInputMessage="1" showErrorMessage="1" xr:uid="{CE63960E-9783-4930-BB1A-C82EC5B2BDFA}">
          <x14:formula1>
            <xm:f>Listas!$F$3:$F$7</xm:f>
          </x14:formula1>
          <xm:sqref>P10:P11 P13:P14 P16 P7:P8</xm:sqref>
        </x14:dataValidation>
        <x14:dataValidation type="list" allowBlank="1" showInputMessage="1" showErrorMessage="1" xr:uid="{008DCCA4-6B15-4E9E-BF0B-024B6C2A85D2}">
          <x14:formula1>
            <xm:f>Listas!$A$2:$A$10</xm:f>
          </x14:formula1>
          <xm:sqref>J10:J11 J13:J14 J16 J7:J8</xm:sqref>
        </x14:dataValidation>
        <x14:dataValidation type="list" allowBlank="1" showInputMessage="1" showErrorMessage="1" xr:uid="{1651180C-A264-4DBE-8DDC-1E33069FADA3}">
          <x14:formula1>
            <xm:f>Listas!$R$2:$R$3</xm:f>
          </x14:formula1>
          <xm:sqref>B10:B11 B13:B14 B16 B7:B8</xm:sqref>
        </x14:dataValidation>
        <x14:dataValidation type="list" allowBlank="1" showInputMessage="1" showErrorMessage="1" xr:uid="{F4C3936E-7187-4E9B-9409-5FEAD27D909E}">
          <x14:formula1>
            <xm:f>Listas!$H$2:$H$4</xm:f>
          </x14:formula1>
          <xm:sqref>AA7:AA16</xm:sqref>
        </x14:dataValidation>
        <x14:dataValidation type="list" allowBlank="1" showInputMessage="1" showErrorMessage="1" xr:uid="{BC795DE6-5D32-4AE9-9E87-F5BDD0C633CF}">
          <x14:formula1>
            <xm:f>Listas!$I$2:$I$3</xm:f>
          </x14:formula1>
          <xm:sqref>AC7:AD16</xm:sqref>
        </x14:dataValidation>
        <x14:dataValidation type="list" allowBlank="1" showInputMessage="1" showErrorMessage="1" xr:uid="{2F1CA850-B5CC-4D9E-887D-25F63C0DF97B}">
          <x14:formula1>
            <xm:f>Listas!$J$2:$J$3</xm:f>
          </x14:formula1>
          <xm:sqref>AF7:AF16</xm:sqref>
        </x14:dataValidation>
        <x14:dataValidation type="list" allowBlank="1" showInputMessage="1" showErrorMessage="1" xr:uid="{B34E9BD0-E261-482D-BFD0-A58D3E1817FF}">
          <x14:formula1>
            <xm:f>Listas!$K$2:$K$3</xm:f>
          </x14:formula1>
          <xm:sqref>AG13:AG14 AG16 AG7:AG11</xm:sqref>
        </x14:dataValidation>
        <x14:dataValidation type="list" allowBlank="1" showInputMessage="1" showErrorMessage="1" xr:uid="{46975C80-A6DF-4BD4-BD1D-DB8F650B5A7F}">
          <x14:formula1>
            <xm:f>Listas!$L$2:$L$3</xm:f>
          </x14:formula1>
          <xm:sqref>AH13:AH14 AH16 AH7:AH11</xm:sqref>
        </x14:dataValidation>
        <x14:dataValidation type="list" allowBlank="1" showInputMessage="1" showErrorMessage="1" xr:uid="{46D6E266-95CA-41BA-99FE-E9CCB3C9174A}">
          <x14:formula1>
            <xm:f>Listas!$P$2:$P$4</xm:f>
          </x14:formula1>
          <xm:sqref>AU7:AU16</xm:sqref>
        </x14:dataValidation>
        <x14:dataValidation type="list" allowBlank="1" showInputMessage="1" showErrorMessage="1" xr:uid="{C02F0F0B-BE94-4170-B066-729F35051F44}">
          <x14:formula1>
            <xm:f>Listas!$T$2:$T$3</xm:f>
          </x14:formula1>
          <xm:sqref>AX10 BD10 AX13:AX14 BD13:BD14 BJ13:BJ14 AX7:AX8 BJ16 BJ7:BJ8 BD16 BD7:BD8 AX16 BJ10</xm:sqref>
        </x14:dataValidation>
        <x14:dataValidation type="list" allowBlank="1" showInputMessage="1" showErrorMessage="1" xr:uid="{2C27F230-6833-4B66-91EB-0AC5B9E00340}">
          <x14:formula1>
            <xm:f>Listas!$N$2:$N$4</xm:f>
          </x14:formula1>
          <xm:sqref>AP10:AP11 AP7:AP8 AP16 AP13:AP14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election activeCell="A3" sqref="A3"/>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146</v>
      </c>
      <c r="E1" s="292" t="s">
        <v>147</v>
      </c>
      <c r="F1" s="292"/>
      <c r="H1" s="293" t="s">
        <v>16</v>
      </c>
      <c r="I1" s="293"/>
      <c r="J1" s="293"/>
      <c r="K1" s="293"/>
      <c r="L1" s="293"/>
      <c r="N1" s="15" t="s">
        <v>22</v>
      </c>
      <c r="P1" s="17" t="s">
        <v>45</v>
      </c>
      <c r="R1" s="17" t="s">
        <v>148</v>
      </c>
      <c r="T1" s="18" t="s">
        <v>48</v>
      </c>
    </row>
    <row r="2" spans="1:23" ht="49.5" customHeight="1">
      <c r="A2" s="19" t="s">
        <v>149</v>
      </c>
      <c r="C2" s="21" t="s">
        <v>91</v>
      </c>
      <c r="E2" s="24" t="s">
        <v>150</v>
      </c>
      <c r="F2" s="24" t="s">
        <v>31</v>
      </c>
      <c r="H2" s="32" t="s">
        <v>65</v>
      </c>
      <c r="I2" s="32" t="s">
        <v>151</v>
      </c>
      <c r="J2" s="32" t="s">
        <v>67</v>
      </c>
      <c r="K2" s="32" t="s">
        <v>68</v>
      </c>
      <c r="L2" s="32" t="s">
        <v>69</v>
      </c>
      <c r="N2" s="31" t="s">
        <v>152</v>
      </c>
      <c r="P2" s="43" t="s">
        <v>153</v>
      </c>
      <c r="R2" s="32" t="s">
        <v>53</v>
      </c>
      <c r="T2" s="35" t="s">
        <v>76</v>
      </c>
    </row>
    <row r="3" spans="1:23" ht="49.5" customHeight="1">
      <c r="A3" s="19" t="s">
        <v>154</v>
      </c>
      <c r="C3" s="21" t="s">
        <v>112</v>
      </c>
      <c r="E3" s="25" t="s">
        <v>92</v>
      </c>
      <c r="F3" s="25" t="s">
        <v>93</v>
      </c>
      <c r="H3" s="32" t="s">
        <v>155</v>
      </c>
      <c r="I3" s="32" t="s">
        <v>66</v>
      </c>
      <c r="J3" s="32" t="s">
        <v>156</v>
      </c>
      <c r="K3" s="32" t="s">
        <v>157</v>
      </c>
      <c r="L3" s="32" t="s">
        <v>158</v>
      </c>
      <c r="N3" s="87" t="s">
        <v>159</v>
      </c>
      <c r="P3" s="44" t="s">
        <v>73</v>
      </c>
      <c r="R3" s="32" t="s">
        <v>137</v>
      </c>
      <c r="T3" s="35" t="s">
        <v>160</v>
      </c>
    </row>
    <row r="4" spans="1:23" ht="96" customHeight="1">
      <c r="A4" s="19" t="s">
        <v>161</v>
      </c>
      <c r="C4" s="21" t="s">
        <v>62</v>
      </c>
      <c r="E4" s="25" t="s">
        <v>162</v>
      </c>
      <c r="F4" s="25" t="s">
        <v>163</v>
      </c>
      <c r="H4" s="32" t="s">
        <v>164</v>
      </c>
      <c r="I4" s="11"/>
      <c r="J4" s="11"/>
      <c r="K4" s="11"/>
      <c r="L4" s="11"/>
      <c r="N4" s="33" t="s">
        <v>165</v>
      </c>
      <c r="P4" s="43" t="s">
        <v>166</v>
      </c>
    </row>
    <row r="5" spans="1:23" ht="49.5" customHeight="1">
      <c r="A5" s="19" t="s">
        <v>167</v>
      </c>
      <c r="C5" s="21" t="s">
        <v>168</v>
      </c>
      <c r="E5" s="25" t="s">
        <v>169</v>
      </c>
      <c r="F5" s="25" t="s">
        <v>170</v>
      </c>
    </row>
    <row r="6" spans="1:23" ht="49.5" customHeight="1">
      <c r="A6" s="19" t="s">
        <v>171</v>
      </c>
      <c r="C6" s="22" t="s">
        <v>172</v>
      </c>
      <c r="E6" s="25" t="s">
        <v>113</v>
      </c>
      <c r="F6" s="25" t="s">
        <v>63</v>
      </c>
      <c r="N6" s="30"/>
    </row>
    <row r="7" spans="1:23" ht="49.5" customHeight="1">
      <c r="A7" s="19" t="s">
        <v>173</v>
      </c>
      <c r="E7" s="25" t="s">
        <v>174</v>
      </c>
      <c r="F7" s="25" t="s">
        <v>175</v>
      </c>
    </row>
    <row r="8" spans="1:23" ht="49.5" customHeight="1">
      <c r="A8" s="19" t="s">
        <v>176</v>
      </c>
      <c r="C8" s="16" t="s">
        <v>177</v>
      </c>
      <c r="E8" s="23"/>
      <c r="F8" s="23"/>
    </row>
    <row r="9" spans="1:23" ht="51.75" customHeight="1">
      <c r="A9" s="19" t="s">
        <v>178</v>
      </c>
      <c r="C9" s="32" t="s">
        <v>179</v>
      </c>
    </row>
    <row r="10" spans="1:23" ht="55.5" customHeight="1">
      <c r="A10" s="19" t="s">
        <v>180</v>
      </c>
      <c r="C10" s="32" t="s">
        <v>181</v>
      </c>
      <c r="E10" s="23"/>
      <c r="F10" s="23"/>
    </row>
    <row r="11" spans="1:23" ht="40.5" customHeight="1">
      <c r="A11" s="19" t="s">
        <v>182</v>
      </c>
      <c r="C11" s="32" t="s">
        <v>183</v>
      </c>
    </row>
    <row r="12" spans="1:23" ht="40.5" customHeight="1">
      <c r="C12" s="32" t="s">
        <v>184</v>
      </c>
    </row>
    <row r="13" spans="1:23" ht="40.5" customHeight="1">
      <c r="C13" s="32" t="s">
        <v>185</v>
      </c>
    </row>
    <row r="14" spans="1:23" ht="40.5" customHeight="1"/>
    <row r="15" spans="1:23" ht="40.5" customHeight="1">
      <c r="V15" s="36"/>
    </row>
    <row r="16" spans="1:23">
      <c r="V16" s="37"/>
      <c r="W16" s="37"/>
    </row>
    <row r="17" spans="22:23">
      <c r="V17" s="37"/>
      <c r="W17" s="37"/>
    </row>
    <row r="18" spans="22:23">
      <c r="V18" s="37"/>
      <c r="W18" s="37"/>
    </row>
    <row r="19" spans="22:23">
      <c r="V19" s="37"/>
      <c r="W19" s="37"/>
    </row>
    <row r="20" spans="22:23">
      <c r="V20" s="37"/>
      <c r="W20" s="37"/>
    </row>
    <row r="21" spans="22:23">
      <c r="V21" s="37"/>
      <c r="W21" s="37"/>
    </row>
    <row r="22" spans="22:23">
      <c r="V22" s="37"/>
      <c r="W22" s="37"/>
    </row>
    <row r="23" spans="22:23">
      <c r="V23" s="37"/>
      <c r="W23" s="37"/>
    </row>
    <row r="24" spans="22:23">
      <c r="V24" s="37"/>
      <c r="W24" s="37"/>
    </row>
    <row r="25" spans="22:23">
      <c r="V25" s="37"/>
      <c r="W25" s="37"/>
    </row>
    <row r="26" spans="22:23">
      <c r="V26" s="37"/>
      <c r="W26" s="37"/>
    </row>
    <row r="27" spans="22:23">
      <c r="V27" s="37"/>
      <c r="W27" s="37"/>
    </row>
    <row r="28" spans="22:23">
      <c r="V28" s="37"/>
      <c r="W28" s="37"/>
    </row>
    <row r="29" spans="22:23">
      <c r="V29" s="37"/>
      <c r="W29" s="37"/>
    </row>
    <row r="30" spans="22:23">
      <c r="V30" s="37"/>
      <c r="W30" s="37"/>
    </row>
    <row r="31" spans="22:23">
      <c r="V31" s="37"/>
      <c r="W31" s="37"/>
    </row>
    <row r="32" spans="22:23">
      <c r="V32" s="37"/>
      <c r="W32" s="37"/>
    </row>
    <row r="33" spans="22:23">
      <c r="V33" s="37"/>
      <c r="W33" s="37"/>
    </row>
    <row r="34" spans="22:23">
      <c r="V34" s="37"/>
      <c r="W34" s="37"/>
    </row>
    <row r="35" spans="22:23">
      <c r="V35" s="37"/>
      <c r="W35" s="37"/>
    </row>
    <row r="36" spans="22:23">
      <c r="V36" s="37"/>
      <c r="W36" s="37"/>
    </row>
    <row r="37" spans="22:23">
      <c r="V37" s="37"/>
      <c r="W37" s="37"/>
    </row>
    <row r="38" spans="22:23">
      <c r="V38" s="37"/>
      <c r="W38" s="37"/>
    </row>
    <row r="39" spans="22:23">
      <c r="V39" s="37"/>
      <c r="W39" s="37"/>
    </row>
    <row r="40" spans="22:23">
      <c r="V40" s="37"/>
      <c r="W40" s="37"/>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8" customFormat="1" ht="48.75" customHeight="1">
      <c r="B1" s="294" t="s">
        <v>186</v>
      </c>
      <c r="C1" s="294"/>
      <c r="D1" s="294"/>
      <c r="E1" s="294"/>
      <c r="F1" s="294"/>
      <c r="G1" s="294"/>
      <c r="H1" s="294"/>
      <c r="I1" s="294"/>
      <c r="J1" s="294"/>
      <c r="K1" s="294"/>
    </row>
    <row r="2" spans="1:27">
      <c r="C2" s="41" t="s">
        <v>23</v>
      </c>
      <c r="D2" s="39"/>
    </row>
    <row r="3" spans="1:27">
      <c r="C3" s="40">
        <v>0.2</v>
      </c>
      <c r="D3" s="40">
        <v>0.4</v>
      </c>
      <c r="E3" s="40">
        <v>0.6</v>
      </c>
      <c r="F3" s="40">
        <v>0.8</v>
      </c>
      <c r="G3" s="40">
        <v>1</v>
      </c>
      <c r="H3" s="40"/>
      <c r="I3" s="40"/>
      <c r="J3" s="40"/>
      <c r="K3" s="40"/>
      <c r="L3" s="40"/>
      <c r="M3" s="40"/>
      <c r="N3" s="40"/>
      <c r="O3" s="40"/>
      <c r="P3" s="40"/>
      <c r="Q3" s="40"/>
      <c r="R3" s="40"/>
      <c r="S3" s="40"/>
      <c r="T3" s="40"/>
      <c r="U3" s="40"/>
      <c r="V3" s="40"/>
      <c r="W3" s="40"/>
      <c r="X3" s="40"/>
      <c r="Y3" s="40"/>
      <c r="Z3" s="40"/>
      <c r="AA3" s="40"/>
    </row>
    <row r="4" spans="1:27">
      <c r="A4" s="39" t="s">
        <v>35</v>
      </c>
      <c r="B4" s="40">
        <v>0.2</v>
      </c>
      <c r="C4" s="20" t="s">
        <v>187</v>
      </c>
      <c r="D4" s="20" t="s">
        <v>187</v>
      </c>
      <c r="E4" s="20" t="s">
        <v>188</v>
      </c>
      <c r="F4" s="20" t="s">
        <v>189</v>
      </c>
      <c r="G4" s="20" t="s">
        <v>190</v>
      </c>
    </row>
    <row r="5" spans="1:27">
      <c r="B5" s="40">
        <v>0.4</v>
      </c>
      <c r="C5" s="20" t="s">
        <v>187</v>
      </c>
      <c r="D5" s="20" t="s">
        <v>188</v>
      </c>
      <c r="E5" s="20" t="s">
        <v>188</v>
      </c>
      <c r="F5" s="20" t="s">
        <v>189</v>
      </c>
      <c r="G5" s="20" t="s">
        <v>190</v>
      </c>
    </row>
    <row r="6" spans="1:27">
      <c r="B6" s="40">
        <v>0.6</v>
      </c>
      <c r="C6" s="20" t="s">
        <v>188</v>
      </c>
      <c r="D6" s="20" t="s">
        <v>188</v>
      </c>
      <c r="E6" s="20" t="s">
        <v>188</v>
      </c>
      <c r="F6" s="20" t="s">
        <v>189</v>
      </c>
      <c r="G6" s="20" t="s">
        <v>190</v>
      </c>
    </row>
    <row r="7" spans="1:27">
      <c r="B7" s="40">
        <v>0.8</v>
      </c>
      <c r="C7" s="20" t="s">
        <v>188</v>
      </c>
      <c r="D7" s="20" t="s">
        <v>188</v>
      </c>
      <c r="E7" s="20" t="s">
        <v>189</v>
      </c>
      <c r="F7" s="20" t="s">
        <v>189</v>
      </c>
      <c r="G7" s="20" t="s">
        <v>190</v>
      </c>
    </row>
    <row r="8" spans="1:27">
      <c r="B8" s="40">
        <v>1</v>
      </c>
      <c r="C8" s="20" t="s">
        <v>189</v>
      </c>
      <c r="D8" s="20" t="s">
        <v>189</v>
      </c>
      <c r="E8" s="20" t="s">
        <v>189</v>
      </c>
      <c r="F8" s="20" t="s">
        <v>189</v>
      </c>
      <c r="G8" s="20" t="s">
        <v>190</v>
      </c>
    </row>
    <row r="9" spans="1:27">
      <c r="B9" s="40"/>
    </row>
    <row r="10" spans="1:27">
      <c r="B10" s="40"/>
    </row>
    <row r="20" spans="1:10" ht="29.25" customHeight="1">
      <c r="A20" s="294" t="s">
        <v>191</v>
      </c>
      <c r="B20" s="294"/>
      <c r="C20" s="294"/>
      <c r="D20" s="294"/>
      <c r="E20" s="294"/>
      <c r="F20" s="294"/>
      <c r="G20" s="294"/>
      <c r="H20" s="294"/>
      <c r="I20" s="294"/>
      <c r="J20" s="294"/>
    </row>
    <row r="22" spans="1:10">
      <c r="C22" s="41" t="s">
        <v>23</v>
      </c>
      <c r="D22" s="39"/>
    </row>
    <row r="23" spans="1:10">
      <c r="B23" s="20"/>
      <c r="C23" s="45" t="s">
        <v>192</v>
      </c>
      <c r="D23" s="45" t="s">
        <v>193</v>
      </c>
      <c r="E23" s="45" t="s">
        <v>188</v>
      </c>
      <c r="F23" s="45" t="s">
        <v>194</v>
      </c>
      <c r="G23" s="45" t="s">
        <v>195</v>
      </c>
    </row>
    <row r="24" spans="1:10">
      <c r="A24" s="39" t="s">
        <v>35</v>
      </c>
      <c r="B24" s="45" t="s">
        <v>196</v>
      </c>
      <c r="C24" s="20" t="s">
        <v>197</v>
      </c>
      <c r="D24" s="20" t="s">
        <v>197</v>
      </c>
      <c r="E24" s="20" t="s">
        <v>190</v>
      </c>
      <c r="F24" s="20" t="s">
        <v>190</v>
      </c>
      <c r="G24" s="20" t="s">
        <v>190</v>
      </c>
    </row>
    <row r="25" spans="1:10">
      <c r="B25" s="45" t="s">
        <v>198</v>
      </c>
      <c r="C25" s="20" t="s">
        <v>197</v>
      </c>
      <c r="D25" s="20" t="s">
        <v>197</v>
      </c>
      <c r="E25" s="20" t="s">
        <v>189</v>
      </c>
      <c r="F25" s="20" t="s">
        <v>190</v>
      </c>
      <c r="G25" s="20" t="s">
        <v>190</v>
      </c>
    </row>
    <row r="26" spans="1:10">
      <c r="B26" s="45" t="s">
        <v>199</v>
      </c>
      <c r="C26" s="20" t="s">
        <v>197</v>
      </c>
      <c r="D26" s="20" t="s">
        <v>197</v>
      </c>
      <c r="E26" s="20" t="s">
        <v>189</v>
      </c>
      <c r="F26" s="20" t="s">
        <v>190</v>
      </c>
      <c r="G26" s="20" t="s">
        <v>190</v>
      </c>
    </row>
    <row r="27" spans="1:10">
      <c r="B27" s="45" t="s">
        <v>200</v>
      </c>
      <c r="C27" s="20" t="s">
        <v>197</v>
      </c>
      <c r="D27" s="20" t="s">
        <v>197</v>
      </c>
      <c r="E27" s="20" t="s">
        <v>188</v>
      </c>
      <c r="F27" s="20" t="s">
        <v>189</v>
      </c>
      <c r="G27" s="20" t="s">
        <v>190</v>
      </c>
    </row>
    <row r="28" spans="1:10">
      <c r="B28" s="45" t="s">
        <v>201</v>
      </c>
      <c r="C28" s="20" t="s">
        <v>197</v>
      </c>
      <c r="D28" s="20" t="s">
        <v>197</v>
      </c>
      <c r="E28" s="20" t="s">
        <v>188</v>
      </c>
      <c r="F28" s="20" t="s">
        <v>189</v>
      </c>
      <c r="G28" s="20" t="s">
        <v>190</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298" t="s">
        <v>202</v>
      </c>
      <c r="B1" s="298"/>
      <c r="C1" s="298"/>
    </row>
    <row r="2" spans="1:3">
      <c r="A2" s="1" t="s">
        <v>203</v>
      </c>
      <c r="B2" s="1" t="s">
        <v>204</v>
      </c>
      <c r="C2" s="1" t="s">
        <v>205</v>
      </c>
    </row>
    <row r="3" spans="1:3">
      <c r="A3" s="2" t="s">
        <v>206</v>
      </c>
      <c r="B3" s="2" t="s">
        <v>207</v>
      </c>
      <c r="C3" s="2" t="s">
        <v>208</v>
      </c>
    </row>
    <row r="4" spans="1:3">
      <c r="A4" s="2" t="s">
        <v>209</v>
      </c>
      <c r="B4" s="2" t="s">
        <v>210</v>
      </c>
      <c r="C4" s="2" t="s">
        <v>211</v>
      </c>
    </row>
    <row r="5" spans="1:3">
      <c r="A5" s="2" t="s">
        <v>212</v>
      </c>
      <c r="B5" s="2" t="s">
        <v>213</v>
      </c>
      <c r="C5" s="2" t="s">
        <v>214</v>
      </c>
    </row>
    <row r="6" spans="1:3">
      <c r="A6" s="2" t="s">
        <v>215</v>
      </c>
      <c r="B6" s="2" t="s">
        <v>216</v>
      </c>
      <c r="C6" s="2" t="s">
        <v>217</v>
      </c>
    </row>
    <row r="7" spans="1:3">
      <c r="A7" s="2" t="s">
        <v>218</v>
      </c>
      <c r="B7" s="2" t="s">
        <v>219</v>
      </c>
      <c r="C7" s="2" t="s">
        <v>220</v>
      </c>
    </row>
    <row r="8" spans="1:3">
      <c r="A8" s="2" t="s">
        <v>221</v>
      </c>
      <c r="B8" s="2" t="s">
        <v>222</v>
      </c>
      <c r="C8" s="2" t="s">
        <v>223</v>
      </c>
    </row>
    <row r="9" spans="1:3">
      <c r="A9" s="2"/>
      <c r="B9" s="2"/>
      <c r="C9" s="2" t="s">
        <v>224</v>
      </c>
    </row>
    <row r="11" spans="1:3">
      <c r="A11" s="1" t="s">
        <v>225</v>
      </c>
    </row>
    <row r="12" spans="1:3">
      <c r="A12" s="2" t="s">
        <v>218</v>
      </c>
    </row>
    <row r="13" spans="1:3">
      <c r="A13" s="2" t="s">
        <v>226</v>
      </c>
    </row>
    <row r="14" spans="1:3">
      <c r="A14" s="2" t="s">
        <v>227</v>
      </c>
    </row>
    <row r="15" spans="1:3">
      <c r="A15" s="2" t="s">
        <v>228</v>
      </c>
    </row>
    <row r="16" spans="1:3">
      <c r="A16" s="2" t="s">
        <v>216</v>
      </c>
    </row>
    <row r="17" spans="1:3">
      <c r="A17" s="2" t="s">
        <v>229</v>
      </c>
    </row>
    <row r="18" spans="1:3">
      <c r="A18" s="2" t="s">
        <v>230</v>
      </c>
    </row>
    <row r="19" spans="1:3">
      <c r="A19" s="2" t="s">
        <v>231</v>
      </c>
    </row>
    <row r="20" spans="1:3">
      <c r="A20" s="2" t="s">
        <v>232</v>
      </c>
    </row>
    <row r="22" spans="1:3">
      <c r="A22" s="298" t="s">
        <v>233</v>
      </c>
      <c r="B22" s="298"/>
    </row>
    <row r="23" spans="1:3">
      <c r="A23" s="1" t="s">
        <v>234</v>
      </c>
      <c r="B23" s="1" t="s">
        <v>235</v>
      </c>
    </row>
    <row r="24" spans="1:3">
      <c r="A24" s="2" t="s">
        <v>236</v>
      </c>
      <c r="B24" s="2" t="s">
        <v>237</v>
      </c>
    </row>
    <row r="25" spans="1:3">
      <c r="A25" s="2" t="s">
        <v>238</v>
      </c>
      <c r="B25" s="2" t="s">
        <v>239</v>
      </c>
    </row>
    <row r="26" spans="1:3">
      <c r="A26" s="2" t="s">
        <v>240</v>
      </c>
      <c r="B26" s="2" t="s">
        <v>241</v>
      </c>
    </row>
    <row r="27" spans="1:3">
      <c r="A27" s="2" t="s">
        <v>242</v>
      </c>
      <c r="B27" s="2" t="s">
        <v>243</v>
      </c>
    </row>
    <row r="28" spans="1:3">
      <c r="A28" s="2" t="s">
        <v>244</v>
      </c>
      <c r="B28" s="2" t="s">
        <v>245</v>
      </c>
    </row>
    <row r="30" spans="1:3">
      <c r="A30" s="298" t="s">
        <v>246</v>
      </c>
      <c r="B30" s="298"/>
      <c r="C30" s="298"/>
    </row>
    <row r="31" spans="1:3">
      <c r="A31" s="1" t="s">
        <v>234</v>
      </c>
      <c r="B31" s="1" t="s">
        <v>235</v>
      </c>
      <c r="C31" s="4" t="s">
        <v>246</v>
      </c>
    </row>
    <row r="32" spans="1:3">
      <c r="A32" s="5" t="s">
        <v>244</v>
      </c>
      <c r="B32" s="2" t="s">
        <v>237</v>
      </c>
      <c r="C32" s="2" t="s">
        <v>247</v>
      </c>
    </row>
    <row r="33" spans="1:3">
      <c r="A33" s="5" t="s">
        <v>244</v>
      </c>
      <c r="B33" s="2" t="s">
        <v>239</v>
      </c>
      <c r="C33" s="2" t="s">
        <v>247</v>
      </c>
    </row>
    <row r="34" spans="1:3">
      <c r="A34" s="5" t="s">
        <v>244</v>
      </c>
      <c r="B34" s="2" t="s">
        <v>241</v>
      </c>
      <c r="C34" s="2" t="s">
        <v>241</v>
      </c>
    </row>
    <row r="35" spans="1:3">
      <c r="A35" s="5" t="s">
        <v>244</v>
      </c>
      <c r="B35" s="2" t="s">
        <v>243</v>
      </c>
      <c r="C35" s="2" t="s">
        <v>248</v>
      </c>
    </row>
    <row r="36" spans="1:3">
      <c r="A36" s="5" t="s">
        <v>244</v>
      </c>
      <c r="B36" s="2" t="s">
        <v>245</v>
      </c>
      <c r="C36" s="2" t="s">
        <v>249</v>
      </c>
    </row>
    <row r="37" spans="1:3">
      <c r="A37" s="5" t="s">
        <v>242</v>
      </c>
      <c r="B37" s="2" t="s">
        <v>237</v>
      </c>
      <c r="C37" s="2" t="s">
        <v>247</v>
      </c>
    </row>
    <row r="38" spans="1:3">
      <c r="A38" s="5" t="s">
        <v>242</v>
      </c>
      <c r="B38" s="2" t="s">
        <v>239</v>
      </c>
      <c r="C38" s="2" t="s">
        <v>247</v>
      </c>
    </row>
    <row r="39" spans="1:3">
      <c r="A39" s="5" t="s">
        <v>242</v>
      </c>
      <c r="B39" s="2" t="s">
        <v>241</v>
      </c>
      <c r="C39" s="2" t="s">
        <v>241</v>
      </c>
    </row>
    <row r="40" spans="1:3">
      <c r="A40" s="5" t="s">
        <v>242</v>
      </c>
      <c r="B40" s="2" t="s">
        <v>243</v>
      </c>
      <c r="C40" s="2" t="s">
        <v>248</v>
      </c>
    </row>
    <row r="41" spans="1:3">
      <c r="A41" s="5" t="s">
        <v>242</v>
      </c>
      <c r="B41" s="2" t="s">
        <v>245</v>
      </c>
      <c r="C41" s="2" t="s">
        <v>249</v>
      </c>
    </row>
    <row r="42" spans="1:3">
      <c r="A42" s="5" t="s">
        <v>240</v>
      </c>
      <c r="B42" s="2" t="s">
        <v>237</v>
      </c>
      <c r="C42" s="2" t="s">
        <v>247</v>
      </c>
    </row>
    <row r="43" spans="1:3">
      <c r="A43" s="5" t="s">
        <v>240</v>
      </c>
      <c r="B43" s="2" t="s">
        <v>239</v>
      </c>
      <c r="C43" s="2" t="s">
        <v>241</v>
      </c>
    </row>
    <row r="44" spans="1:3">
      <c r="A44" s="5" t="s">
        <v>240</v>
      </c>
      <c r="B44" s="2" t="s">
        <v>241</v>
      </c>
      <c r="C44" s="2" t="s">
        <v>248</v>
      </c>
    </row>
    <row r="45" spans="1:3">
      <c r="A45" s="5" t="s">
        <v>240</v>
      </c>
      <c r="B45" s="2" t="s">
        <v>243</v>
      </c>
      <c r="C45" s="2" t="s">
        <v>249</v>
      </c>
    </row>
    <row r="46" spans="1:3">
      <c r="A46" s="5" t="s">
        <v>240</v>
      </c>
      <c r="B46" s="2" t="s">
        <v>245</v>
      </c>
      <c r="C46" s="2" t="s">
        <v>249</v>
      </c>
    </row>
    <row r="47" spans="1:3">
      <c r="A47" s="6" t="s">
        <v>238</v>
      </c>
      <c r="B47" s="2" t="s">
        <v>237</v>
      </c>
      <c r="C47" s="2" t="s">
        <v>241</v>
      </c>
    </row>
    <row r="48" spans="1:3">
      <c r="A48" s="6" t="s">
        <v>238</v>
      </c>
      <c r="B48" s="2" t="s">
        <v>239</v>
      </c>
      <c r="C48" s="2" t="s">
        <v>248</v>
      </c>
    </row>
    <row r="49" spans="1:3">
      <c r="A49" s="6" t="s">
        <v>238</v>
      </c>
      <c r="B49" s="2" t="s">
        <v>241</v>
      </c>
      <c r="C49" s="2" t="s">
        <v>248</v>
      </c>
    </row>
    <row r="50" spans="1:3">
      <c r="A50" s="6" t="s">
        <v>238</v>
      </c>
      <c r="B50" s="2" t="s">
        <v>243</v>
      </c>
      <c r="C50" s="2" t="s">
        <v>249</v>
      </c>
    </row>
    <row r="51" spans="1:3">
      <c r="A51" s="6" t="s">
        <v>238</v>
      </c>
      <c r="B51" s="2" t="s">
        <v>245</v>
      </c>
      <c r="C51" s="2" t="s">
        <v>249</v>
      </c>
    </row>
    <row r="52" spans="1:3">
      <c r="A52" s="7" t="s">
        <v>236</v>
      </c>
      <c r="B52" s="2" t="s">
        <v>237</v>
      </c>
      <c r="C52" s="2" t="s">
        <v>248</v>
      </c>
    </row>
    <row r="53" spans="1:3">
      <c r="A53" s="7" t="s">
        <v>236</v>
      </c>
      <c r="B53" s="2" t="s">
        <v>239</v>
      </c>
      <c r="C53" s="2" t="s">
        <v>248</v>
      </c>
    </row>
    <row r="54" spans="1:3">
      <c r="A54" s="7" t="s">
        <v>236</v>
      </c>
      <c r="B54" s="2" t="s">
        <v>241</v>
      </c>
      <c r="C54" s="2" t="s">
        <v>249</v>
      </c>
    </row>
    <row r="55" spans="1:3">
      <c r="A55" s="7" t="s">
        <v>236</v>
      </c>
      <c r="B55" s="2" t="s">
        <v>243</v>
      </c>
      <c r="C55" s="2" t="s">
        <v>249</v>
      </c>
    </row>
    <row r="56" spans="1:3">
      <c r="A56" s="7" t="s">
        <v>236</v>
      </c>
      <c r="B56" s="2" t="s">
        <v>245</v>
      </c>
      <c r="C56" s="2" t="s">
        <v>249</v>
      </c>
    </row>
    <row r="59" spans="1:3">
      <c r="A59" s="9" t="s">
        <v>250</v>
      </c>
    </row>
    <row r="60" spans="1:3">
      <c r="A60" s="8" t="s">
        <v>251</v>
      </c>
    </row>
    <row r="61" spans="1:3">
      <c r="A61" s="8" t="s">
        <v>252</v>
      </c>
    </row>
    <row r="64" spans="1:3">
      <c r="A64" s="298" t="s">
        <v>253</v>
      </c>
      <c r="B64" s="298"/>
    </row>
    <row r="65" spans="1:2">
      <c r="A65" s="297" t="s">
        <v>254</v>
      </c>
      <c r="B65" s="2">
        <v>0</v>
      </c>
    </row>
    <row r="66" spans="1:2">
      <c r="A66" s="297"/>
      <c r="B66" s="2">
        <v>15</v>
      </c>
    </row>
    <row r="67" spans="1:2">
      <c r="A67" s="297" t="s">
        <v>255</v>
      </c>
      <c r="B67" s="2">
        <v>0</v>
      </c>
    </row>
    <row r="68" spans="1:2">
      <c r="A68" s="297"/>
      <c r="B68" s="2">
        <v>15</v>
      </c>
    </row>
    <row r="69" spans="1:2">
      <c r="A69" s="297" t="s">
        <v>256</v>
      </c>
      <c r="B69" s="2">
        <v>0</v>
      </c>
    </row>
    <row r="70" spans="1:2">
      <c r="A70" s="297"/>
      <c r="B70" s="2">
        <v>10</v>
      </c>
    </row>
    <row r="71" spans="1:2">
      <c r="A71" s="297"/>
      <c r="B71" s="2">
        <v>15</v>
      </c>
    </row>
    <row r="72" spans="1:2">
      <c r="A72" s="295" t="s">
        <v>257</v>
      </c>
      <c r="B72" s="2">
        <v>0</v>
      </c>
    </row>
    <row r="73" spans="1:2">
      <c r="A73" s="295"/>
      <c r="B73" s="2">
        <v>15</v>
      </c>
    </row>
    <row r="74" spans="1:2">
      <c r="A74" s="296" t="s">
        <v>258</v>
      </c>
      <c r="B74" s="2">
        <v>0</v>
      </c>
    </row>
    <row r="75" spans="1:2">
      <c r="A75" s="296"/>
      <c r="B75" s="2">
        <v>15</v>
      </c>
    </row>
    <row r="76" spans="1:2">
      <c r="A76" s="296" t="s">
        <v>259</v>
      </c>
      <c r="B76" s="2">
        <v>0</v>
      </c>
    </row>
    <row r="77" spans="1:2">
      <c r="A77" s="296"/>
      <c r="B77" s="2">
        <v>5</v>
      </c>
    </row>
    <row r="78" spans="1:2">
      <c r="A78" s="296"/>
      <c r="B78" s="2">
        <v>10</v>
      </c>
    </row>
    <row r="82" spans="1:3">
      <c r="A82" s="299" t="s">
        <v>260</v>
      </c>
      <c r="B82" s="2" t="s">
        <v>261</v>
      </c>
    </row>
    <row r="83" spans="1:3">
      <c r="A83" s="299"/>
      <c r="B83" s="2" t="s">
        <v>241</v>
      </c>
    </row>
    <row r="84" spans="1:3">
      <c r="A84" s="299"/>
      <c r="B84" s="3" t="s">
        <v>262</v>
      </c>
    </row>
    <row r="86" spans="1:3">
      <c r="A86" s="298" t="s">
        <v>263</v>
      </c>
      <c r="B86" s="298"/>
      <c r="C86" s="298"/>
    </row>
    <row r="87" spans="1:3">
      <c r="A87" s="1" t="s">
        <v>264</v>
      </c>
      <c r="B87" s="1" t="s">
        <v>265</v>
      </c>
      <c r="C87" s="1" t="s">
        <v>266</v>
      </c>
    </row>
    <row r="88" spans="1:3">
      <c r="A88" s="2" t="s">
        <v>261</v>
      </c>
      <c r="B88" s="2" t="s">
        <v>261</v>
      </c>
      <c r="C88" s="2" t="s">
        <v>261</v>
      </c>
    </row>
    <row r="89" spans="1:3">
      <c r="A89" s="2" t="s">
        <v>261</v>
      </c>
      <c r="B89" s="2" t="s">
        <v>241</v>
      </c>
      <c r="C89" s="2" t="s">
        <v>241</v>
      </c>
    </row>
    <row r="90" spans="1:3">
      <c r="A90" s="2" t="s">
        <v>261</v>
      </c>
      <c r="B90" s="2" t="s">
        <v>262</v>
      </c>
      <c r="C90" s="2" t="s">
        <v>262</v>
      </c>
    </row>
    <row r="91" spans="1:3">
      <c r="A91" s="2" t="s">
        <v>241</v>
      </c>
      <c r="B91" s="2" t="s">
        <v>261</v>
      </c>
      <c r="C91" s="2" t="s">
        <v>241</v>
      </c>
    </row>
    <row r="92" spans="1:3">
      <c r="A92" s="2" t="s">
        <v>241</v>
      </c>
      <c r="B92" s="2" t="s">
        <v>241</v>
      </c>
      <c r="C92" s="2" t="s">
        <v>241</v>
      </c>
    </row>
    <row r="93" spans="1:3">
      <c r="A93" s="2" t="s">
        <v>241</v>
      </c>
      <c r="B93" s="2" t="s">
        <v>262</v>
      </c>
      <c r="C93" s="2" t="s">
        <v>262</v>
      </c>
    </row>
    <row r="94" spans="1:3">
      <c r="A94" s="2" t="s">
        <v>262</v>
      </c>
      <c r="B94" s="2" t="s">
        <v>261</v>
      </c>
      <c r="C94" s="2" t="s">
        <v>262</v>
      </c>
    </row>
    <row r="95" spans="1:3">
      <c r="A95" s="2" t="s">
        <v>262</v>
      </c>
      <c r="B95" s="2" t="s">
        <v>241</v>
      </c>
      <c r="C95" s="2" t="s">
        <v>262</v>
      </c>
    </row>
    <row r="96" spans="1:3">
      <c r="A96" s="2" t="s">
        <v>262</v>
      </c>
      <c r="B96" s="2" t="s">
        <v>262</v>
      </c>
      <c r="C96" s="2" t="s">
        <v>262</v>
      </c>
    </row>
    <row r="99" spans="1:3" ht="15" customHeight="1">
      <c r="A99" s="295" t="s">
        <v>267</v>
      </c>
      <c r="B99" s="295"/>
      <c r="C99" s="11"/>
    </row>
    <row r="100" spans="1:3">
      <c r="A100" s="2">
        <v>1</v>
      </c>
      <c r="B100" s="2" t="s">
        <v>262</v>
      </c>
    </row>
    <row r="101" spans="1:3">
      <c r="A101" s="2">
        <v>2</v>
      </c>
      <c r="B101" s="2" t="s">
        <v>262</v>
      </c>
    </row>
    <row r="102" spans="1:3">
      <c r="A102" s="2">
        <v>3</v>
      </c>
      <c r="B102" s="2" t="s">
        <v>262</v>
      </c>
    </row>
    <row r="103" spans="1:3">
      <c r="A103" s="2">
        <v>4</v>
      </c>
      <c r="B103" s="2" t="s">
        <v>262</v>
      </c>
    </row>
    <row r="104" spans="1:3">
      <c r="A104" s="2">
        <v>5</v>
      </c>
      <c r="B104" s="2" t="s">
        <v>262</v>
      </c>
    </row>
    <row r="105" spans="1:3">
      <c r="A105" s="2">
        <v>6</v>
      </c>
      <c r="B105" s="2" t="s">
        <v>262</v>
      </c>
    </row>
    <row r="106" spans="1:3">
      <c r="A106" s="2">
        <v>7</v>
      </c>
      <c r="B106" s="2" t="s">
        <v>262</v>
      </c>
    </row>
    <row r="107" spans="1:3">
      <c r="A107" s="2">
        <v>8</v>
      </c>
      <c r="B107" s="2" t="s">
        <v>262</v>
      </c>
    </row>
    <row r="108" spans="1:3">
      <c r="A108" s="2">
        <v>9</v>
      </c>
      <c r="B108" s="2" t="s">
        <v>262</v>
      </c>
    </row>
    <row r="109" spans="1:3">
      <c r="A109" s="2">
        <v>10</v>
      </c>
      <c r="B109" s="2" t="s">
        <v>262</v>
      </c>
    </row>
    <row r="110" spans="1:3">
      <c r="A110" s="2">
        <v>11</v>
      </c>
      <c r="B110" s="2" t="s">
        <v>262</v>
      </c>
    </row>
    <row r="111" spans="1:3">
      <c r="A111" s="2">
        <v>12</v>
      </c>
      <c r="B111" s="2" t="s">
        <v>262</v>
      </c>
    </row>
    <row r="112" spans="1:3">
      <c r="A112" s="2">
        <v>13</v>
      </c>
      <c r="B112" s="2" t="s">
        <v>262</v>
      </c>
    </row>
    <row r="113" spans="1:2">
      <c r="A113" s="2">
        <v>14</v>
      </c>
      <c r="B113" s="2" t="s">
        <v>262</v>
      </c>
    </row>
    <row r="114" spans="1:2">
      <c r="A114" s="2">
        <v>15</v>
      </c>
      <c r="B114" s="2" t="s">
        <v>262</v>
      </c>
    </row>
    <row r="115" spans="1:2">
      <c r="A115" s="2">
        <v>16</v>
      </c>
      <c r="B115" s="2" t="s">
        <v>262</v>
      </c>
    </row>
    <row r="116" spans="1:2">
      <c r="A116" s="2">
        <v>17</v>
      </c>
      <c r="B116" s="2" t="s">
        <v>262</v>
      </c>
    </row>
    <row r="117" spans="1:2">
      <c r="A117" s="2">
        <v>18</v>
      </c>
      <c r="B117" s="2" t="s">
        <v>262</v>
      </c>
    </row>
    <row r="118" spans="1:2">
      <c r="A118" s="2">
        <v>19</v>
      </c>
      <c r="B118" s="2" t="s">
        <v>262</v>
      </c>
    </row>
    <row r="119" spans="1:2">
      <c r="A119" s="2">
        <v>20</v>
      </c>
      <c r="B119" s="2" t="s">
        <v>262</v>
      </c>
    </row>
    <row r="120" spans="1:2">
      <c r="A120" s="2">
        <v>21</v>
      </c>
      <c r="B120" s="2" t="s">
        <v>262</v>
      </c>
    </row>
    <row r="121" spans="1:2">
      <c r="A121" s="2">
        <v>22</v>
      </c>
      <c r="B121" s="2" t="s">
        <v>262</v>
      </c>
    </row>
    <row r="122" spans="1:2">
      <c r="A122" s="2">
        <v>23</v>
      </c>
      <c r="B122" s="2" t="s">
        <v>262</v>
      </c>
    </row>
    <row r="123" spans="1:2">
      <c r="A123" s="2">
        <v>24</v>
      </c>
      <c r="B123" s="2" t="s">
        <v>262</v>
      </c>
    </row>
    <row r="124" spans="1:2">
      <c r="A124" s="2">
        <v>25</v>
      </c>
      <c r="B124" s="2" t="s">
        <v>262</v>
      </c>
    </row>
    <row r="125" spans="1:2">
      <c r="A125" s="2">
        <v>26</v>
      </c>
      <c r="B125" s="2" t="s">
        <v>262</v>
      </c>
    </row>
    <row r="126" spans="1:2">
      <c r="A126" s="2">
        <v>27</v>
      </c>
      <c r="B126" s="2" t="s">
        <v>262</v>
      </c>
    </row>
    <row r="127" spans="1:2">
      <c r="A127" s="2">
        <v>28</v>
      </c>
      <c r="B127" s="2" t="s">
        <v>262</v>
      </c>
    </row>
    <row r="128" spans="1:2">
      <c r="A128" s="2">
        <v>29</v>
      </c>
      <c r="B128" s="2" t="s">
        <v>262</v>
      </c>
    </row>
    <row r="129" spans="1:2">
      <c r="A129" s="2">
        <v>30</v>
      </c>
      <c r="B129" s="2" t="s">
        <v>262</v>
      </c>
    </row>
    <row r="130" spans="1:2">
      <c r="A130" s="2">
        <v>31</v>
      </c>
      <c r="B130" s="2" t="s">
        <v>262</v>
      </c>
    </row>
    <row r="131" spans="1:2">
      <c r="A131" s="2">
        <v>32</v>
      </c>
      <c r="B131" s="2" t="s">
        <v>262</v>
      </c>
    </row>
    <row r="132" spans="1:2">
      <c r="A132" s="2">
        <v>33</v>
      </c>
      <c r="B132" s="2" t="s">
        <v>262</v>
      </c>
    </row>
    <row r="133" spans="1:2">
      <c r="A133" s="2">
        <v>34</v>
      </c>
      <c r="B133" s="2" t="s">
        <v>262</v>
      </c>
    </row>
    <row r="134" spans="1:2">
      <c r="A134" s="2">
        <v>35</v>
      </c>
      <c r="B134" s="2" t="s">
        <v>262</v>
      </c>
    </row>
    <row r="135" spans="1:2">
      <c r="A135" s="2">
        <v>36</v>
      </c>
      <c r="B135" s="2" t="s">
        <v>262</v>
      </c>
    </row>
    <row r="136" spans="1:2">
      <c r="A136" s="2">
        <v>37</v>
      </c>
      <c r="B136" s="2" t="s">
        <v>262</v>
      </c>
    </row>
    <row r="137" spans="1:2">
      <c r="A137" s="2">
        <v>38</v>
      </c>
      <c r="B137" s="2" t="s">
        <v>262</v>
      </c>
    </row>
    <row r="138" spans="1:2">
      <c r="A138" s="2">
        <v>39</v>
      </c>
      <c r="B138" s="2" t="s">
        <v>262</v>
      </c>
    </row>
    <row r="139" spans="1:2">
      <c r="A139" s="2">
        <v>40</v>
      </c>
      <c r="B139" s="2" t="s">
        <v>262</v>
      </c>
    </row>
    <row r="140" spans="1:2">
      <c r="A140" s="2">
        <v>41</v>
      </c>
      <c r="B140" s="2" t="s">
        <v>262</v>
      </c>
    </row>
    <row r="141" spans="1:2">
      <c r="A141" s="2">
        <v>42</v>
      </c>
      <c r="B141" s="2" t="s">
        <v>262</v>
      </c>
    </row>
    <row r="142" spans="1:2">
      <c r="A142" s="2">
        <v>43</v>
      </c>
      <c r="B142" s="2" t="s">
        <v>262</v>
      </c>
    </row>
    <row r="143" spans="1:2">
      <c r="A143" s="2">
        <v>44</v>
      </c>
      <c r="B143" s="2" t="s">
        <v>262</v>
      </c>
    </row>
    <row r="144" spans="1:2">
      <c r="A144" s="2">
        <v>45</v>
      </c>
      <c r="B144" s="2" t="s">
        <v>262</v>
      </c>
    </row>
    <row r="145" spans="1:2">
      <c r="A145" s="2">
        <v>46</v>
      </c>
      <c r="B145" s="2" t="s">
        <v>262</v>
      </c>
    </row>
    <row r="146" spans="1:2">
      <c r="A146" s="2">
        <v>47</v>
      </c>
      <c r="B146" s="2" t="s">
        <v>262</v>
      </c>
    </row>
    <row r="147" spans="1:2">
      <c r="A147" s="2">
        <v>48</v>
      </c>
      <c r="B147" s="2" t="s">
        <v>262</v>
      </c>
    </row>
    <row r="148" spans="1:2">
      <c r="A148" s="2">
        <v>49</v>
      </c>
      <c r="B148" s="2" t="s">
        <v>262</v>
      </c>
    </row>
    <row r="149" spans="1:2">
      <c r="A149" s="2">
        <v>50</v>
      </c>
      <c r="B149" s="2" t="s">
        <v>241</v>
      </c>
    </row>
    <row r="150" spans="1:2">
      <c r="A150" s="2">
        <v>51</v>
      </c>
      <c r="B150" s="2" t="s">
        <v>241</v>
      </c>
    </row>
    <row r="151" spans="1:2">
      <c r="A151" s="2">
        <v>52</v>
      </c>
      <c r="B151" s="2" t="s">
        <v>241</v>
      </c>
    </row>
    <row r="152" spans="1:2">
      <c r="A152" s="2">
        <v>53</v>
      </c>
      <c r="B152" s="2" t="s">
        <v>241</v>
      </c>
    </row>
    <row r="153" spans="1:2">
      <c r="A153" s="2">
        <v>54</v>
      </c>
      <c r="B153" s="2" t="s">
        <v>241</v>
      </c>
    </row>
    <row r="154" spans="1:2">
      <c r="A154" s="2">
        <v>55</v>
      </c>
      <c r="B154" s="2" t="s">
        <v>241</v>
      </c>
    </row>
    <row r="155" spans="1:2">
      <c r="A155" s="2">
        <v>56</v>
      </c>
      <c r="B155" s="2" t="s">
        <v>241</v>
      </c>
    </row>
    <row r="156" spans="1:2">
      <c r="A156" s="2">
        <v>57</v>
      </c>
      <c r="B156" s="2" t="s">
        <v>241</v>
      </c>
    </row>
    <row r="157" spans="1:2">
      <c r="A157" s="2">
        <v>58</v>
      </c>
      <c r="B157" s="2" t="s">
        <v>241</v>
      </c>
    </row>
    <row r="158" spans="1:2">
      <c r="A158" s="2">
        <v>59</v>
      </c>
      <c r="B158" s="2" t="s">
        <v>241</v>
      </c>
    </row>
    <row r="159" spans="1:2">
      <c r="A159" s="2">
        <v>60</v>
      </c>
      <c r="B159" s="2" t="s">
        <v>241</v>
      </c>
    </row>
    <row r="160" spans="1:2">
      <c r="A160" s="2">
        <v>61</v>
      </c>
      <c r="B160" s="2" t="s">
        <v>241</v>
      </c>
    </row>
    <row r="161" spans="1:2">
      <c r="A161" s="2">
        <v>62</v>
      </c>
      <c r="B161" s="2" t="s">
        <v>241</v>
      </c>
    </row>
    <row r="162" spans="1:2">
      <c r="A162" s="2">
        <v>63</v>
      </c>
      <c r="B162" s="2" t="s">
        <v>241</v>
      </c>
    </row>
    <row r="163" spans="1:2">
      <c r="A163" s="2">
        <v>64</v>
      </c>
      <c r="B163" s="2" t="s">
        <v>241</v>
      </c>
    </row>
    <row r="164" spans="1:2">
      <c r="A164" s="2">
        <v>65</v>
      </c>
      <c r="B164" s="2" t="s">
        <v>241</v>
      </c>
    </row>
    <row r="165" spans="1:2">
      <c r="A165" s="2">
        <v>66</v>
      </c>
      <c r="B165" s="2" t="s">
        <v>241</v>
      </c>
    </row>
    <row r="166" spans="1:2">
      <c r="A166" s="2">
        <v>67</v>
      </c>
      <c r="B166" s="2" t="s">
        <v>241</v>
      </c>
    </row>
    <row r="167" spans="1:2">
      <c r="A167" s="2">
        <v>68</v>
      </c>
      <c r="B167" s="2" t="s">
        <v>241</v>
      </c>
    </row>
    <row r="168" spans="1:2">
      <c r="A168" s="2">
        <v>69</v>
      </c>
      <c r="B168" s="2" t="s">
        <v>241</v>
      </c>
    </row>
    <row r="169" spans="1:2">
      <c r="A169" s="2">
        <v>70</v>
      </c>
      <c r="B169" s="2" t="s">
        <v>241</v>
      </c>
    </row>
    <row r="170" spans="1:2">
      <c r="A170" s="2">
        <v>71</v>
      </c>
      <c r="B170" s="2" t="s">
        <v>241</v>
      </c>
    </row>
    <row r="171" spans="1:2">
      <c r="A171" s="2">
        <v>72</v>
      </c>
      <c r="B171" s="2" t="s">
        <v>241</v>
      </c>
    </row>
    <row r="172" spans="1:2">
      <c r="A172" s="2">
        <v>73</v>
      </c>
      <c r="B172" s="2" t="s">
        <v>241</v>
      </c>
    </row>
    <row r="173" spans="1:2">
      <c r="A173" s="2">
        <v>74</v>
      </c>
      <c r="B173" s="2" t="s">
        <v>241</v>
      </c>
    </row>
    <row r="174" spans="1:2">
      <c r="A174" s="2">
        <v>75</v>
      </c>
      <c r="B174" s="2" t="s">
        <v>241</v>
      </c>
    </row>
    <row r="175" spans="1:2">
      <c r="A175" s="2">
        <v>76</v>
      </c>
      <c r="B175" s="2" t="s">
        <v>241</v>
      </c>
    </row>
    <row r="176" spans="1:2">
      <c r="A176" s="2">
        <v>77</v>
      </c>
      <c r="B176" s="2" t="s">
        <v>241</v>
      </c>
    </row>
    <row r="177" spans="1:2">
      <c r="A177" s="2">
        <v>78</v>
      </c>
      <c r="B177" s="2" t="s">
        <v>241</v>
      </c>
    </row>
    <row r="178" spans="1:2">
      <c r="A178" s="2">
        <v>79</v>
      </c>
      <c r="B178" s="2" t="s">
        <v>241</v>
      </c>
    </row>
    <row r="179" spans="1:2">
      <c r="A179" s="2">
        <v>80</v>
      </c>
      <c r="B179" s="2" t="s">
        <v>241</v>
      </c>
    </row>
    <row r="180" spans="1:2">
      <c r="A180" s="2">
        <v>81</v>
      </c>
      <c r="B180" s="2" t="s">
        <v>241</v>
      </c>
    </row>
    <row r="181" spans="1:2">
      <c r="A181" s="2">
        <v>82</v>
      </c>
      <c r="B181" s="2" t="s">
        <v>241</v>
      </c>
    </row>
    <row r="182" spans="1:2">
      <c r="A182" s="2">
        <v>83</v>
      </c>
      <c r="B182" s="2" t="s">
        <v>241</v>
      </c>
    </row>
    <row r="183" spans="1:2">
      <c r="A183" s="2">
        <v>84</v>
      </c>
      <c r="B183" s="2" t="s">
        <v>241</v>
      </c>
    </row>
    <row r="184" spans="1:2">
      <c r="A184" s="2">
        <v>85</v>
      </c>
      <c r="B184" s="2" t="s">
        <v>241</v>
      </c>
    </row>
    <row r="185" spans="1:2">
      <c r="A185" s="2">
        <v>86</v>
      </c>
      <c r="B185" s="2" t="s">
        <v>241</v>
      </c>
    </row>
    <row r="186" spans="1:2">
      <c r="A186" s="2">
        <v>87</v>
      </c>
      <c r="B186" s="2" t="s">
        <v>241</v>
      </c>
    </row>
    <row r="187" spans="1:2">
      <c r="A187" s="2">
        <v>88</v>
      </c>
      <c r="B187" s="2" t="s">
        <v>241</v>
      </c>
    </row>
    <row r="188" spans="1:2">
      <c r="A188" s="2">
        <v>89</v>
      </c>
      <c r="B188" s="2" t="s">
        <v>241</v>
      </c>
    </row>
    <row r="189" spans="1:2">
      <c r="A189" s="2">
        <v>90</v>
      </c>
      <c r="B189" s="2" t="s">
        <v>241</v>
      </c>
    </row>
    <row r="190" spans="1:2">
      <c r="A190" s="2">
        <v>91</v>
      </c>
      <c r="B190" s="2" t="s">
        <v>241</v>
      </c>
    </row>
    <row r="191" spans="1:2">
      <c r="A191" s="2">
        <v>92</v>
      </c>
      <c r="B191" s="2" t="s">
        <v>241</v>
      </c>
    </row>
    <row r="192" spans="1:2">
      <c r="A192" s="2">
        <v>93</v>
      </c>
      <c r="B192" s="2" t="s">
        <v>241</v>
      </c>
    </row>
    <row r="193" spans="1:2">
      <c r="A193" s="2">
        <v>94</v>
      </c>
      <c r="B193" s="2" t="s">
        <v>241</v>
      </c>
    </row>
    <row r="194" spans="1:2">
      <c r="A194" s="2">
        <v>95</v>
      </c>
      <c r="B194" s="2" t="s">
        <v>241</v>
      </c>
    </row>
    <row r="195" spans="1:2">
      <c r="A195" s="2">
        <v>96</v>
      </c>
      <c r="B195" s="2" t="s">
        <v>241</v>
      </c>
    </row>
    <row r="196" spans="1:2">
      <c r="A196" s="2">
        <v>97</v>
      </c>
      <c r="B196" s="2" t="s">
        <v>241</v>
      </c>
    </row>
    <row r="197" spans="1:2">
      <c r="A197" s="2">
        <v>98</v>
      </c>
      <c r="B197" s="2" t="s">
        <v>241</v>
      </c>
    </row>
    <row r="198" spans="1:2">
      <c r="A198" s="2">
        <v>99</v>
      </c>
      <c r="B198" s="2" t="s">
        <v>241</v>
      </c>
    </row>
    <row r="199" spans="1:2">
      <c r="A199" s="2">
        <v>100</v>
      </c>
      <c r="B199" s="2" t="s">
        <v>261</v>
      </c>
    </row>
    <row r="201" spans="1:2" ht="69.75" customHeight="1">
      <c r="A201" s="296" t="s">
        <v>268</v>
      </c>
      <c r="B201" s="296" t="s">
        <v>269</v>
      </c>
    </row>
    <row r="202" spans="1:2">
      <c r="A202" s="297"/>
      <c r="B202" s="297"/>
    </row>
    <row r="203" spans="1:2">
      <c r="A203" s="2" t="s">
        <v>270</v>
      </c>
      <c r="B203" s="2" t="s">
        <v>270</v>
      </c>
    </row>
    <row r="204" spans="1:2">
      <c r="A204" s="2" t="s">
        <v>271</v>
      </c>
      <c r="B204" s="2" t="s">
        <v>272</v>
      </c>
    </row>
    <row r="205" spans="1:2">
      <c r="A205" s="2"/>
      <c r="B205" s="2" t="s">
        <v>271</v>
      </c>
    </row>
    <row r="207" spans="1:2" ht="15" customHeight="1">
      <c r="A207" s="295" t="s">
        <v>273</v>
      </c>
      <c r="B207" s="295"/>
    </row>
    <row r="208" spans="1:2">
      <c r="A208" s="1" t="s">
        <v>270</v>
      </c>
      <c r="B208" s="2">
        <v>2</v>
      </c>
    </row>
    <row r="209" spans="1:3">
      <c r="A209" s="1" t="s">
        <v>272</v>
      </c>
      <c r="B209" s="2">
        <v>1</v>
      </c>
    </row>
    <row r="210" spans="1:3">
      <c r="A210" s="1" t="s">
        <v>271</v>
      </c>
      <c r="B210" s="2">
        <v>0</v>
      </c>
    </row>
    <row r="214" spans="1:3">
      <c r="A214" s="1" t="s">
        <v>274</v>
      </c>
      <c r="B214" s="1" t="s">
        <v>275</v>
      </c>
      <c r="C214" s="1" t="s">
        <v>276</v>
      </c>
    </row>
    <row r="215" spans="1:3">
      <c r="A215" s="2" t="s">
        <v>261</v>
      </c>
      <c r="B215" s="2" t="s">
        <v>270</v>
      </c>
      <c r="C215" s="2">
        <v>2</v>
      </c>
    </row>
    <row r="216" spans="1:3">
      <c r="A216" s="2" t="s">
        <v>261</v>
      </c>
      <c r="B216" s="2" t="s">
        <v>271</v>
      </c>
      <c r="C216" s="2">
        <v>0</v>
      </c>
    </row>
    <row r="217" spans="1:3">
      <c r="A217" s="2" t="s">
        <v>241</v>
      </c>
      <c r="B217" s="2" t="s">
        <v>270</v>
      </c>
      <c r="C217" s="2">
        <v>1</v>
      </c>
    </row>
    <row r="218" spans="1:3">
      <c r="A218" s="2" t="s">
        <v>241</v>
      </c>
      <c r="B218" s="2" t="s">
        <v>271</v>
      </c>
      <c r="C218" s="2">
        <v>0</v>
      </c>
    </row>
    <row r="219" spans="1:3">
      <c r="A219" s="2" t="s">
        <v>262</v>
      </c>
      <c r="B219" s="2" t="s">
        <v>270</v>
      </c>
      <c r="C219" s="2">
        <v>0</v>
      </c>
    </row>
    <row r="220" spans="1:3">
      <c r="A220" s="2" t="s">
        <v>262</v>
      </c>
      <c r="B220" s="2" t="s">
        <v>271</v>
      </c>
      <c r="C220" s="2">
        <v>0</v>
      </c>
    </row>
    <row r="222" spans="1:3">
      <c r="A222" s="1" t="s">
        <v>277</v>
      </c>
      <c r="B222" s="1" t="s">
        <v>278</v>
      </c>
      <c r="C222" s="1" t="s">
        <v>279</v>
      </c>
    </row>
    <row r="223" spans="1:3">
      <c r="A223" s="2" t="s">
        <v>261</v>
      </c>
      <c r="B223" s="2" t="s">
        <v>270</v>
      </c>
      <c r="C223" s="2">
        <v>2</v>
      </c>
    </row>
    <row r="224" spans="1:3">
      <c r="A224" s="2" t="s">
        <v>261</v>
      </c>
      <c r="B224" s="2" t="s">
        <v>272</v>
      </c>
      <c r="C224" s="2">
        <v>1</v>
      </c>
    </row>
    <row r="225" spans="1:5">
      <c r="A225" s="2" t="s">
        <v>261</v>
      </c>
      <c r="B225" s="2" t="s">
        <v>271</v>
      </c>
      <c r="C225" s="2">
        <v>0</v>
      </c>
    </row>
    <row r="226" spans="1:5">
      <c r="A226" s="2" t="s">
        <v>241</v>
      </c>
      <c r="B226" s="2" t="s">
        <v>270</v>
      </c>
      <c r="C226" s="2">
        <v>1</v>
      </c>
    </row>
    <row r="227" spans="1:5">
      <c r="A227" s="2" t="s">
        <v>241</v>
      </c>
      <c r="B227" s="2" t="s">
        <v>272</v>
      </c>
      <c r="C227" s="2">
        <v>0</v>
      </c>
      <c r="E227" s="3"/>
    </row>
    <row r="228" spans="1:5">
      <c r="A228" s="2" t="s">
        <v>241</v>
      </c>
      <c r="B228" s="2" t="s">
        <v>271</v>
      </c>
      <c r="C228" s="2">
        <v>0</v>
      </c>
    </row>
    <row r="229" spans="1:5">
      <c r="A229" s="2" t="s">
        <v>262</v>
      </c>
      <c r="B229" s="2" t="s">
        <v>270</v>
      </c>
      <c r="C229" s="2">
        <v>0</v>
      </c>
    </row>
    <row r="230" spans="1:5">
      <c r="A230" s="2" t="s">
        <v>262</v>
      </c>
      <c r="B230" s="2" t="s">
        <v>272</v>
      </c>
      <c r="C230" s="2">
        <v>0</v>
      </c>
      <c r="E230" s="3"/>
    </row>
    <row r="231" spans="1:5">
      <c r="A231" s="2" t="s">
        <v>262</v>
      </c>
      <c r="B231" s="2" t="s">
        <v>271</v>
      </c>
      <c r="C231" s="2">
        <v>0</v>
      </c>
    </row>
    <row r="233" spans="1:5">
      <c r="A233" s="12" t="s">
        <v>280</v>
      </c>
      <c r="B233" s="1" t="s">
        <v>234</v>
      </c>
      <c r="C233" s="1" t="s">
        <v>235</v>
      </c>
      <c r="E233" s="3"/>
    </row>
    <row r="234" spans="1:5">
      <c r="A234" s="12">
        <v>1</v>
      </c>
      <c r="B234" s="2" t="s">
        <v>244</v>
      </c>
      <c r="C234" s="2" t="s">
        <v>237</v>
      </c>
    </row>
    <row r="235" spans="1:5">
      <c r="A235" s="12">
        <v>2</v>
      </c>
      <c r="B235" s="2" t="s">
        <v>242</v>
      </c>
      <c r="C235" s="2" t="s">
        <v>239</v>
      </c>
    </row>
    <row r="236" spans="1:5">
      <c r="A236" s="12">
        <v>3</v>
      </c>
      <c r="B236" s="2" t="s">
        <v>281</v>
      </c>
      <c r="C236" s="2" t="s">
        <v>241</v>
      </c>
    </row>
    <row r="237" spans="1:5">
      <c r="A237" s="12">
        <v>4</v>
      </c>
      <c r="B237" s="2" t="s">
        <v>238</v>
      </c>
      <c r="C237" s="2" t="s">
        <v>243</v>
      </c>
    </row>
    <row r="238" spans="1:5">
      <c r="A238" s="12">
        <v>5</v>
      </c>
      <c r="B238" s="2" t="s">
        <v>236</v>
      </c>
      <c r="C238" s="2" t="s">
        <v>245</v>
      </c>
    </row>
    <row r="240" spans="1:5">
      <c r="A240" s="1" t="s">
        <v>282</v>
      </c>
    </row>
    <row r="241" spans="1:1">
      <c r="A241" s="2" t="s">
        <v>283</v>
      </c>
    </row>
    <row r="242" spans="1:1">
      <c r="A242" s="2" t="s">
        <v>284</v>
      </c>
    </row>
    <row r="243" spans="1:1">
      <c r="A243" s="2" t="s">
        <v>285</v>
      </c>
    </row>
    <row r="244" spans="1:1">
      <c r="A244" s="2" t="s">
        <v>286</v>
      </c>
    </row>
    <row r="246" spans="1:1">
      <c r="A246" s="1" t="s">
        <v>287</v>
      </c>
    </row>
    <row r="247" spans="1:1">
      <c r="A247" s="2" t="s">
        <v>252</v>
      </c>
    </row>
    <row r="248" spans="1:1">
      <c r="A248" s="2" t="s">
        <v>251</v>
      </c>
    </row>
    <row r="250" spans="1:1" ht="28.5" customHeight="1">
      <c r="A250" s="10" t="s">
        <v>288</v>
      </c>
    </row>
    <row r="251" spans="1:1">
      <c r="A251" s="2" t="s">
        <v>289</v>
      </c>
    </row>
    <row r="252" spans="1:1">
      <c r="A252" s="2" t="s">
        <v>290</v>
      </c>
    </row>
    <row r="253" spans="1:1">
      <c r="A253" s="2" t="s">
        <v>291</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8" ma:contentTypeDescription="Crear nuevo documento." ma:contentTypeScope="" ma:versionID="e1273b3aa1073d6852a6b6d92e72d84b">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383f3a98d24bbe949e916eab3ff618d2"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B6201F-C7DE-47A9-983A-496FD964A12C}"/>
</file>

<file path=customXml/itemProps2.xml><?xml version="1.0" encoding="utf-8"?>
<ds:datastoreItem xmlns:ds="http://schemas.openxmlformats.org/officeDocument/2006/customXml" ds:itemID="{C9CDF034-746B-4DED-850B-419C9D63FEDD}"/>
</file>

<file path=customXml/itemProps3.xml><?xml version="1.0" encoding="utf-8"?>
<ds:datastoreItem xmlns:ds="http://schemas.openxmlformats.org/officeDocument/2006/customXml" ds:itemID="{91CEC744-1AE9-4BDF-9B51-460061879CD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
  <cp:revision/>
  <dcterms:created xsi:type="dcterms:W3CDTF">2021-01-05T19:35:42Z</dcterms:created>
  <dcterms:modified xsi:type="dcterms:W3CDTF">2024-02-16T16:27:42Z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