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11"/>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5EB95693-0BF3-4988-B30D-BF192463FB18}" xr6:coauthVersionLast="47" xr6:coauthVersionMax="47" xr10:uidLastSave="{00000000-0000-0000-0000-000000000000}"/>
  <bookViews>
    <workbookView xWindow="-120" yWindow="-120" windowWidth="20730" windowHeight="11160" tabRatio="792" firstSheet="1" activeTab="1" xr2:uid="{00000000-000D-0000-FFFF-FFFF00000000}"/>
  </bookViews>
  <sheets>
    <sheet name="Matriz" sheetId="5" state="hidden" r:id="rId1"/>
    <sheet name="RIESGOS DE GESTIÓN H1" sheetId="1" r:id="rId2"/>
    <sheet name="Listas"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D7" i="1"/>
  <c r="AB8" i="1"/>
  <c r="AB9" i="1"/>
  <c r="AB10" i="1"/>
  <c r="AB11" i="1"/>
  <c r="AB7" i="1"/>
  <c r="AB12" i="1"/>
  <c r="Z12" i="1"/>
  <c r="Y12" i="1"/>
  <c r="S11" i="1"/>
  <c r="S9" i="1"/>
  <c r="S8" i="1"/>
  <c r="S12" i="1"/>
  <c r="S7" i="1"/>
  <c r="Q11" i="1"/>
  <c r="Q9" i="1"/>
  <c r="Q8" i="1"/>
  <c r="Q12" i="1"/>
  <c r="Z8" i="1" l="1"/>
  <c r="Z9" i="1"/>
  <c r="Z10" i="1"/>
  <c r="Z11" i="1"/>
  <c r="Z7" i="1"/>
  <c r="Y9" i="1"/>
  <c r="Y10" i="1"/>
  <c r="Y11" i="1"/>
  <c r="Y8" i="1"/>
  <c r="Y7" i="1"/>
  <c r="T7" i="1"/>
  <c r="R12" i="1"/>
  <c r="R8" i="1"/>
  <c r="R9" i="1"/>
  <c r="R10" i="1"/>
  <c r="Q7" i="1"/>
  <c r="R7" i="1" s="1"/>
  <c r="T8" i="1"/>
  <c r="T9" i="1"/>
  <c r="T10" i="1"/>
  <c r="T11" i="1"/>
  <c r="T12" i="1"/>
  <c r="AD8" i="1"/>
  <c r="AE8" i="1" s="1"/>
  <c r="AD9" i="1"/>
  <c r="AD10" i="1"/>
  <c r="AE10" i="1" s="1"/>
  <c r="AD11" i="1"/>
  <c r="R11" i="1"/>
  <c r="L9" i="1"/>
  <c r="M9" i="1" s="1"/>
  <c r="L11" i="1"/>
  <c r="M11" i="1" s="1"/>
  <c r="N11" i="1" s="1"/>
  <c r="L12" i="1"/>
  <c r="M12" i="1" s="1"/>
  <c r="N12" i="1" s="1"/>
  <c r="L8" i="1"/>
  <c r="M8" i="1" s="1"/>
  <c r="AI8" i="1" s="1"/>
  <c r="L7" i="1"/>
  <c r="M7" i="1" s="1"/>
  <c r="N10" i="1" l="1"/>
  <c r="N9" i="1"/>
  <c r="N8" i="1"/>
  <c r="AK8" i="1"/>
  <c r="N7" i="1"/>
  <c r="AE9" i="1"/>
  <c r="AI10" i="1" s="1"/>
  <c r="AE11" i="1"/>
  <c r="AI11" i="1" s="1"/>
  <c r="AK11" i="1" s="1"/>
  <c r="AE12" i="1"/>
  <c r="AI12" i="1" s="1"/>
  <c r="AK12" i="1" s="1"/>
  <c r="AE7" i="1"/>
  <c r="AI7" i="1" s="1"/>
  <c r="U7" i="1"/>
  <c r="U12" i="1"/>
  <c r="U9" i="1"/>
  <c r="AN9" i="1" s="1"/>
  <c r="AM9" i="1" s="1"/>
  <c r="U8" i="1"/>
  <c r="U11" i="1"/>
  <c r="AJ9" i="1" l="1"/>
  <c r="AO9" i="1"/>
  <c r="AI9" i="1"/>
  <c r="V12" i="1"/>
  <c r="W12" i="1" s="1"/>
  <c r="AN12" i="1"/>
  <c r="AM12" i="1" s="1"/>
  <c r="V11" i="1"/>
  <c r="W11" i="1" s="1"/>
  <c r="AN11" i="1"/>
  <c r="AM11" i="1" s="1"/>
  <c r="AL9" i="1"/>
  <c r="V10" i="1"/>
  <c r="V9" i="1"/>
  <c r="W9" i="1" s="1"/>
  <c r="V8" i="1"/>
  <c r="W8" i="1" s="1"/>
  <c r="AN8" i="1"/>
  <c r="AM8" i="1" s="1"/>
  <c r="AL8" i="1"/>
  <c r="AJ8" i="1"/>
  <c r="AJ11" i="1"/>
  <c r="AL11" i="1"/>
  <c r="AK7" i="1"/>
  <c r="AJ7" i="1" s="1"/>
  <c r="AL12" i="1"/>
  <c r="AO12" i="1"/>
  <c r="AJ12" i="1"/>
  <c r="AN7" i="1"/>
  <c r="AM7" i="1" s="1"/>
  <c r="V7" i="1"/>
  <c r="W7" i="1" s="1"/>
  <c r="AO11" i="1" l="1"/>
  <c r="AO8" i="1"/>
  <c r="AL10" i="1"/>
  <c r="AL7" i="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<sst xmlns="http://schemas.openxmlformats.org/spreadsheetml/2006/main" count="333" uniqueCount="187">
  <si>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</si>
  <si>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</si>
  <si>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</si>
  <si>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</si>
  <si>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</si>
  <si>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</si>
  <si>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</si>
  <si>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</si>
  <si>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</si>
  <si>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</si>
  <si>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</si>
  <si>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</si>
  <si>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</si>
  <si>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</si>
  <si>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</si>
  <si>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</si>
  <si>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</si>
  <si>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</si>
  <si>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</si>
  <si>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</si>
  <si>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</si>
  <si>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</si>
  <si>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</si>
  <si>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</si>
  <si>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</si>
  <si>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</si>
  <si>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</si>
  <si>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</si>
  <si>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</si>
  <si>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</si>
  <si>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</si>
  <si>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</si>
  <si>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</si>
  <si>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</si>
  <si>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</si>
  <si>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</si>
  <si>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</si>
  <si>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</si>
  <si>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</si>
  <si>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</si>
  <si>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</si>
  <si>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</si>
  <si>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</si>
  <si>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</si>
  <si>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</si>
  <si>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</si>
  <si>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</si>
  <si>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</si>
  <si>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</si>
  <si>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</si>
  <si>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</si>
  <si>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</si>
  <si>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</si>
  <si>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</si>
  <si>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</si>
  <si>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</si>
  <si>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</si>
  <si>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</si>
  <si>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</si>
  <si>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</si>
  <si>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</si>
  <si>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</si>
  <si>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</si>
  <si>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</si>
  <si>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</si>
  <si>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</si>
  <si>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</si>
  <si>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</si>
  <si>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</si>
  <si>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</si>
  <si>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</si>
  <si>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Administrar recursos físicos (tangibles e intangibles) propiedad o en calidad de alquiler del Instituto, así como gestionar el manejo del flujo documental de la entidad, con el fin de garantizar el óptimo funcionamiento del instituto como memoria Institucional</t>
    </r>
  </si>
  <si>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</si>
  <si>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Reputacional y sancionatorio</t>
  </si>
  <si>
    <t>Multa o sancion del ente regulador</t>
  </si>
  <si>
    <t>Debido a emergencias sanitarias, por fallas electricas o falta de contrato de gestor de residuos</t>
  </si>
  <si>
    <t>Posibilidad de afectación reputacional y sancionatoria de los entes de control al superar la capacidad de almacenamiento de residuos infecciosos o de riesgo biológico y residuos químicos en las sedes operativas del Instituto, debido a emergencias sanitarias, fallas eléctricas o falta de contrato de gestor de residuos</t>
  </si>
  <si>
    <t xml:space="preserve">Ejecución y administración de procesos : Pérdidas derivadas de errores en la ejecución y administración de procesos. </t>
  </si>
  <si>
    <t>3 a 24 veces por año</t>
  </si>
  <si>
    <t>Entre 10 y 50 SMLMV</t>
  </si>
  <si>
    <t>El riesgo afecta la imagen del Instituto internamente, de conocimiento general nivel interno, de junta directiva y proveedores</t>
  </si>
  <si>
    <t>El Apoyo Profesional de la Subdireccion de Atención a la fauna-Gestión Ambiental verificará 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el formato de residuos peligrosos (quimicos)</t>
  </si>
  <si>
    <t>Preventivo</t>
  </si>
  <si>
    <t>Manual</t>
  </si>
  <si>
    <t>Documentado</t>
  </si>
  <si>
    <t>Continua</t>
  </si>
  <si>
    <t>Con registro</t>
  </si>
  <si>
    <t>Reducir: Despues de realizar un analisis y cosiderar que el nivel de riesgo es alto, se determina tratarlo mediante transferencia o mitigacion del mismo</t>
  </si>
  <si>
    <t>Verificación del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formato de residuos peligrosos (quimicos)</t>
  </si>
  <si>
    <t xml:space="preserve">El Apoyo Profesional de la Subdireccion de Atención a la fauna-Gestión Ambiental  </t>
  </si>
  <si>
    <t>En curso</t>
  </si>
  <si>
    <t>Formatos diligenciados de:
formatos 
PA03-PR03-F13 , Lista de Inspección Manejo de Residuos,   
PA03-PR03-F11  Entrega De Residuos De Riesgo Biológico Al Gestor Autorizado,  
PA03-PR03-F12 Registro de temperatura cuartos frios y
formato de residuos peligrosos (quimicos)</t>
  </si>
  <si>
    <t xml:space="preserve">Se realizaron las actividades, conforme lo planeado para cada una de las actividades, se remiten soportes de lo solicitado </t>
  </si>
  <si>
    <t>Controlado</t>
  </si>
  <si>
    <t>PA03-PR03-F13
PA03-PR03-F11 
 PA03-PR03-F12
Formato de Residuos Peligrosos (Quimicos)</t>
  </si>
  <si>
    <t>Se evidencia carpeta con los Formatos diligenciados de: PA03-PR03-F13 Lista de Inspección Manejo de Residuos, PA03-PR03-F11 Entrega De Residuos De Riesgo Biológico Al Gestor Autorizado y PA03-PR03-F12 Registro de temperatura cuartos frios, para el formato de residuos peligrosos (quimicos) no se encontro diligenciado se recomienda revisar esta parte de la evidencia</t>
  </si>
  <si>
    <t xml:space="preserve">Se evidenciaron los soportes de cumplimiento de la acción a través del diligenciamiento de los formatos: 
PA03-PR03-F13 Lista de Inspección Manejo de Residuos
PA03-PR03-F11 Entrega de Residuos de Riesgo Biológico al Gestor Autorizado 
PA03-PR03-F12 Registro de temperatura cuartos fríos.
Respecto al formato identificado con el código PA03-PR03-F02 Registro de Generación de Residuos Peligrosos, se evidenció que se adjuntó el mismo sin diligenciar; en este sentido, se recomienda para próximos seguimientos adjuntar los soportes completos de los controles y planes de acción que se efectúan. 
</t>
  </si>
  <si>
    <t xml:space="preserve">Conforme a las evidencias adjuntas, se evidenció el cumplimiento del control dispuesto mediante el diligenciamiento de los siguientes documentos: 
Lista de Inspección Manejo de Residuos - Código: PA03-PR03-F13 versión 2.0.
Formato de Entrega de Residuos de Riesgo Biológico al Gestor Autorizado - Código: PA03-PR03-F11 versión 2.0.
Registro de temperatura cuartos fríos - Código:  PA03-PR03-F12 versión 2.0.
Registro de generación de residuos peligrosos - Código: PA03-PR03-F02 versión 3.0.
</t>
  </si>
  <si>
    <t>De acuerdo a las evidencias suministradas se observa el cumplimiento de la actividad</t>
  </si>
  <si>
    <t xml:space="preserve">No se cargaron los formatos:
Lista de Inspección Manejo de Residuos - Código: PA03-PR03-F13 versión 2.0.
Formato de Entrega de Residuos de Riesgo Biológico al Gestor Autorizado - Código: PA03-PR03-F11 versión 2.0.
Registro de temperatura cuartos fríos - Código: PA03-PR03-F12 versión 2.0.
Registro de generación de residuos peligrosos - Código: PA03-PR03-F02 versión 3.0.
Por lo tanto, no fue posible hacer seguimiento y soportar el cumplimiento del control y de la acción formulados. 
</t>
  </si>
  <si>
    <t>Afectación económica y reputacional</t>
  </si>
  <si>
    <t>Generación de multas o sanciones y reputacional</t>
  </si>
  <si>
    <t xml:space="preserve">Incumplimiento legal de requisitos ambientales </t>
  </si>
  <si>
    <t>Posibilidad de afectación económica y reputacional por multas o sanciones de los entes de control debido a incumplimiento en requisitos legales ambientales.</t>
  </si>
  <si>
    <t>2 veces por año</t>
  </si>
  <si>
    <t>Entre 100 y 500 SMLMV</t>
  </si>
  <si>
    <t>El riesgo afecta la imagen del Instituto con efecto publicitario sostenido a nivel de sector administrativo, nivel departamental o municipal</t>
  </si>
  <si>
    <t xml:space="preserve">El Apoyo Profesional de la Subdirección de Atención a la fauna-Gestión Ambiental realizara formulación y seguimiento al plan de acción ambiental en donde se contempla: Saneamiento ambiental (Fumigación, roedores, lavado de tanques), Acuerdo de corresponsabilidad con la asociación de reciclaje y el Contrato con el gestor autorizado de residuos peligrosos.
Y elaboración y seguimiento a documento en Excel en donde se evidencien los permisos y/o trámites ante las autoridades ambientales requeridas al IDPYBA
</t>
  </si>
  <si>
    <t>1. Formulación y seguimiento al plan de acción ambiental en donde se contempla : Saneamiento ambiental (Fumigacion, roedores, lavado de tanques) , Acuerdo de corresponsabilidad con la asociacion de reciclaje y el Contrato con el gestor autorizado de residuos peligrosos.
2. Elaboración y seguimiento a documento en excel en donde se evidencien los permisos y/o tramites ante las autoridades ambientales requeridas al IDPYBA</t>
  </si>
  <si>
    <t xml:space="preserve">El Apoyo Profesional de la Subdireccion de Atención a a fauna-Gestión Ambiental  </t>
  </si>
  <si>
    <t>1. 31/01/2023
seguimiento 31/12/2023
2.  Elaboracion  excel 30/04/2023
seguimiento 31/12/2023</t>
  </si>
  <si>
    <t>Sin iniciar</t>
  </si>
  <si>
    <t>1. Plan de acción ambiental y seguimiento
2. Documento en excel donde se evidencien los permisos y/o tramites ante las autoridades ambientales requeridas al IDPYBA y seguimiento</t>
  </si>
  <si>
    <t>Se evidencia los soportes del Plan de acción ambiental y seguimiento; igualmente se observa el documento de excel con los permisos y/o tramites ante las autoridades ambientales. El riesgo se encuentra controlado</t>
  </si>
  <si>
    <t>De acuerdo con las evidencias adjuntas por el proceso se identificó: documento Excel con la información correspondiente al seguimiento de los permisos y/o trámites ante las autoridades ambientales y los soportes de cumplimiento de lo dispuesto en el plan de acción ambiental formulado para la vigencia. Conforme a esto, se entiende controlado el riesgo</t>
  </si>
  <si>
    <t>Conforme a los soportes adjuntos por el proceso, se evidenció la formulación y seguimiento al plan de acción ambiental a través de la realización de actividades relacionadas con los siguientes temas: Saneamiento ambiental (Fumigación, roedores, lavado de tanques), Acuerdo de corresponsabilidad con la asociación de reciclaje y el Contrato con el gestor autorizado de residuos peligrosos. Por su parte, se evidenciaron los soportes de la actividad encaminada a la elaboración y seguimiento a los permisos y/o trámites ante las autoridades ambientales requeridas al IDPYBA.</t>
  </si>
  <si>
    <t xml:space="preserve">No se cargaron los documentos: 
1. Plan de acción ambiental y seguimiento.
2. Documento en Excel donde se evidencien los permisos y/o trámites ante las autoridades ambientales requeridas al IDPYBA.
Por lo tanto, no fue posible hacer seguimiento y soportar el cumplimiento del control y de la acción formulados. 
</t>
  </si>
  <si>
    <t>Subdireccion de Gestion Corporativa-Gestion Documental</t>
  </si>
  <si>
    <t>Objetivo estratégico: 
Afianzar la estructura organizacional productiva e integra, a través del desarrollo de capacidades del talento humano y un ambiente cordial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</si>
  <si>
    <t>Afectación reputacional</t>
  </si>
  <si>
    <t>Apertura de procesos disciplinarios</t>
  </si>
  <si>
    <t xml:space="preserve"> Ausencia de inventarios documentalesdebido a la no gestión de los documentos recibidos y producidos por la entidad</t>
  </si>
  <si>
    <t>Posibilidad de pérdida de Información física y/o digital</t>
  </si>
  <si>
    <t>Usuarios, productos y prácticas: Fallas negligentes o involuntarias de las obligaciones frente a los usuarios y que impiden satisfacer una obligación profesional frente a éstos.</t>
  </si>
  <si>
    <t>24 a 500 veces por año</t>
  </si>
  <si>
    <t>El profesional de la subdirección de Gestión Corporativa -Gestión documental realizara solicitud y seguimiento de actualización de inventarios documentales para que todos los archivos de gestión tengan el control de su información semestralmente</t>
  </si>
  <si>
    <t>Solicitud y seguimiento semestral de actualización de inventarios documentales para que todos los archivos de gestión tengan el control de su información.</t>
  </si>
  <si>
    <t>El profesional de la subdireccion de Gestion Corporativa -Gestion documental</t>
  </si>
  <si>
    <t>2 Solicitudes de actualización de Inventarios documentales con el respectivo seguimiento al cumplimiento</t>
  </si>
  <si>
    <t>la actualización de inventarios documentales de los archivos de gestión se solicita dos veces al año, razón por la cual aún no hay evidencias de tal control, sin embargo, durante mayo se hará el acompañamiento y seguimiento necesarios con el fin de que las dependencias puedan hacer la entrega efectiva de inventarios actualizados con corte a junio de la presente vigencia</t>
  </si>
  <si>
    <t>No se evidencia soportes para el riesgo</t>
  </si>
  <si>
    <t xml:space="preserve">Teniendo en cuenta la descripción del riesgo, el control y el plan de acción formulados, se evidencia que, para el primer trimestre de la vigencia 2023, no se tenía programado el cumplimiento de la tarea; así mismo, esto se constata con el seguimiento realizado por los apoyos del proceso los cuales indican que para mayo se tenía contemplado realizar acompañamiento y seguimiento a las dependencias, con el fin de que pudieran hacer la entrega efectiva de los inventarios actualizados con corte a junio. Se recomienda para el seguimiento del próximo trimestre adjuntar los soportes de cumplimiento y diligenciar la casilla: Valoración del Indicador de Gestión del riesgo. </t>
  </si>
  <si>
    <t>En mayo se envio la solicitud de asunto: ACTUALIZACIÓN Y ENTREGA DE INVENTARIOS DOCUMENTALES 2023-I a través de correo electrónico masivamente  informando que en el mes de junio se recolectarían los inventarios documentales de los archivos de gestión.
De lo anterior se recibieron los inventarios de los archivos de gestion de: la subidrección de cultura ciudadana y gestión del conocimiento de las vigencias 2020 a 2023. De la dirección general, se recibieron inventarios del área de comunicaciones de las vigencias 2020 a la 2023 al igual que Control interno; de la oficina de control interno disciplinario las vigencias 2019-2023.De la Oficina Asesora de Planeación las vigencias 2020-2023. En la Oficina Asesora Jurídica las vigencias 2019-2023.
Por su parte de la subdirección de gestión coportativa se recibieron los inventarios de los equipos: talento humano 2020-2023; contractual 2020-2023; Recursos Físicos 2020-2023. 
Por último, de la subdirección de atención a la fauna se recibieron inventarios documentales del programa del escuadron anticrueldad y del programa de esterilizaciones</t>
  </si>
  <si>
    <t>De acuerdo a las evidencias suministradas se observa el cumplimiento de la actividad, el riesgo se encuentra controlado.</t>
  </si>
  <si>
    <t xml:space="preserve">De acuerdo con los soportes adjuntos y con lo descrito en el autocontrol, se evidenció la solicitud de revisión del estado actual de los inventarios documentales del archivo de gestión de cada una de las áreas con corte a junio de 2023. Conforme a esto, se adjuntó por el proceso el Formato Único de Inventarios de la Subdirección de Cultura Ciudadana y Gestión del Conocimiento, de la oficina de comunicaciones, de la dirección general, de control interno, de la Oficina de Control Interno Disciplinario, de la Oficina Asesora de Planeación y de la Oficina Asesora Jurídica. Se recomienda para próximos seguimientos adjuntar la totalidad de los soportes teniendo en cuenta que falto adjuntar el FUID de los equipos de la Subdirección de Gestión Corporativa y de la Subdirección de Atención a la Fauna. 
Por su parte, se recomienda redactar la descripción del riesgo conforme a lo dispuesto en la Guía para la Administración del Riesgo y Diseño de Controles (versión 5), en el sentido que, la descripción del riesgo debe contener todos los detalles que sean necesarios para que el mismo sea comprensible. Dentro de la guía se dispone la siguiente estructura de formulación:
Riesgo= impacto + causa inmediata + causa raíz y diligenciar la totalidad de ítems de la matriz. </t>
  </si>
  <si>
    <t xml:space="preserve">De acuerdo con las evidencias adjuntas por el proceso, se evidenció cumplimiento del plan de acción y del control bajo el seguimiento semestral de actualización de inventarios documentales en utilización del Formato Único de Inventario Documental- FUID, codificado con el No. PA03-PR16-F01.
Por su parte, se recomienda redactar la descripción del riesgo conforme a lo dispuesto en la Guía para la Administración del Riesgo y Diseño de Controles (versión 5), en el sentido que, la descripción del riesgo debe contener todos los detalles que sean necesarios para que el mismo sea comprensible. Dentro de la guía se dispone la siguiente estructura de formulación:
Riesgo= impacto + causa inmediata + causa raíz y diligenciar la totalidad de ítems de la matriz. </t>
  </si>
  <si>
    <t>El profesional de la subdireccion de Gestion Corporativa -Gestion documental realizara capacitaciones en temas de gestion documental y medicion de la adherencia del conocimiento de la misma</t>
  </si>
  <si>
    <t>Realización de capacitaciones en temas de gestión documental mensuales y medición de la adherencia del conocimiento de la misma</t>
  </si>
  <si>
    <t>12 Capacitaciones  en temas relacionados con gestión documental
 y medición de la adherencia del conocimiento de la misma</t>
  </si>
  <si>
    <t>EL autocontrol se ha ejercido durante el transcurso de la vigencia así:
Durante enero se realizaron tres capacitaciones con el grupo asistencial del equipo de gestión documental con el fin de precisar los lineamientos que regiran la gestión documental durante la vigencia.
En febrero, se realizó una capacitación con el área ambiental sobre generalidades en gestión documental y otra capacitación sobre transferencias según programación del PIC.
Por su parte en marzo, se llevo a cabo una capacitación  sobre FUID, igualmente programada de acuerdo al PIC.
Finalmente en el mes de abril, se hicieron cinco capacitaciones: dos en preservación y conservación documental, dos en generalidades de la gestión documental al área de esterilizaciones y al operador externo; y otra en el diligenciamiento del Inventario documental FUID</t>
  </si>
  <si>
    <t>Se evidencia 10 capacitaciones, de acuerdo al indicador de gestión del riesgo hace falta subir 2 capacitaciones</t>
  </si>
  <si>
    <t xml:space="preserve">De acuerdo con las evidencias adjuntas por el proceso, se identificó que se han llevado a cabo las capacitaciones en temas relacionados con gestión documental dispuestas en el control; asimismo, se observó dentro de las actas de reunión que se han efectuado ejercicios de verificación de los conocimientos adquiridos a las personas que han participado de las mismas. </t>
  </si>
  <si>
    <t>Durante el segundo cuatrimestre se llevaron a cabo ocho capacitaciones en temas relacionados con la gestión documental que incluian aspectos, como organización, diligenciamiento del inventario documental, transferencias primarias documentales, entre otros.</t>
  </si>
  <si>
    <t xml:space="preserve">De acuerdo con la actividad, el control y el indicador de gestión del riesgo, se evidenció el cumplimiento de la actividad, a través de la realización de ocho (8) capacitaciones con diferentes equipos del Instituto durante el segundo cuatrimestre de 2023. Se recomienda continuar con el ejercicio de capacitación. Por su parte, se reitera la recomendación anterior referente a la redacción del riesgo y la necesidad de diligenciar la totalidad de los ítems de la matriz. </t>
  </si>
  <si>
    <t>De acuerdo con la actividad, el control y el indicador de gestión del riesgo, se evidenció el cumplimiento de la actividad, a través de la realización de siete (7) capacitaciones con diferentes equipos del Instituto durante el tercer cuatrimestre de 2023. Se recomienda continuar con el ejercicio de capacitación. Por su parte, se reitera la recomendación anterior referente a la redacción del riesgo y la necesidad de diligenciar la totalidad de los ítems de la matriz.</t>
  </si>
  <si>
    <t>Eliminado controlado</t>
  </si>
  <si>
    <t>Deterioro de los documentos ocasionados por humedad o inundación del Archivo Central.</t>
  </si>
  <si>
    <t>Generación de aguas residuales No Domesticas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</si>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</sst>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0"/>
      <color rgb="FF000000"/>
      <name val="Arial"/>
      <family val="2"/>
    </font>
  </fonts>
  <fills count="10">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6" fillId="0" borderId="0" applyFont="0" applyFill="0" applyBorder="0" applyAlignment="0" applyProtection="0"/>
  </cellStyleXfs>
  <cellXfs count="138">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2" fillId="0" borderId="1"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9" fontId="2" fillId="6" borderId="1"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19" fillId="0" borderId="1" xfId="0" applyFont="1" applyBorder="1" applyAlignment="1">
      <alignment horizontal="center" vertical="center" wrapText="1"/>
    </xf>
    <xf numFmtId="0" fontId="4" fillId="0" borderId="0" xfId="0" applyFont="1" applyAlignment="1">
      <alignment horizontal="center" vertical="center" wrapText="1"/>
    </xf>
    <xf numFmtId="9" fontId="4" fillId="0" borderId="1" xfId="1"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9" fontId="4" fillId="8" borderId="0" xfId="1" applyFont="1" applyFill="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protection locked="0"/>
    </xf>
    <xf numFmtId="9" fontId="15" fillId="0" borderId="2"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0" borderId="1" xfId="0" applyFont="1" applyBorder="1" applyAlignment="1">
      <alignment vertical="center" wrapText="1"/>
    </xf>
    <xf numFmtId="0" fontId="4" fillId="0" borderId="1" xfId="0" applyFont="1" applyBorder="1" applyAlignment="1">
      <alignment wrapText="1"/>
    </xf>
    <xf numFmtId="0" fontId="20" fillId="0" borderId="1" xfId="0" applyFont="1" applyBorder="1" applyAlignment="1">
      <alignment vertical="top" wrapText="1"/>
    </xf>
    <xf numFmtId="0" fontId="4" fillId="0" borderId="1" xfId="0" applyFont="1" applyBorder="1" applyAlignment="1" applyProtection="1">
      <alignment horizontal="left" vertical="center" wrapText="1"/>
      <protection locked="0"/>
    </xf>
    <xf numFmtId="0" fontId="21" fillId="0" borderId="1" xfId="0" applyFont="1" applyBorder="1" applyAlignment="1" applyProtection="1">
      <alignment vertical="center" wrapText="1"/>
      <protection locked="0"/>
    </xf>
    <xf numFmtId="9" fontId="4" fillId="0" borderId="1" xfId="0" applyNumberFormat="1" applyFont="1" applyBorder="1" applyAlignment="1" applyProtection="1">
      <alignment horizontal="center" vertical="center" wrapText="1"/>
      <protection locked="0"/>
    </xf>
    <xf numFmtId="0" fontId="16" fillId="0" borderId="0" xfId="0" applyFont="1" applyAlignment="1">
      <alignment horizontal="center" vertical="center"/>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29">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5"/>
  <cols>
    <col min="2" max="4" width="5.42578125" style="1" customWidth="1"/>
    <col min="5" max="19" width="5.42578125" customWidth="1"/>
    <col min="20" max="20" width="65.5703125" customWidth="1"/>
    <col min="21" max="27" width="5.42578125" customWidth="1"/>
    <col min="28" max="30" width="5.7109375" customWidth="1"/>
  </cols>
  <sheetData>
    <row r="1" spans="1:27" s="30" customFormat="1" ht="48.75" customHeight="1">
      <c r="B1" s="90" t="s">
        <v>0</v>
      </c>
      <c r="C1" s="90"/>
      <c r="D1" s="90"/>
      <c r="E1" s="90"/>
      <c r="F1" s="90"/>
      <c r="G1" s="90"/>
      <c r="H1" s="90"/>
      <c r="I1" s="90"/>
      <c r="J1" s="90"/>
      <c r="K1" s="90"/>
    </row>
    <row r="2" spans="1:27">
      <c r="C2" s="33" t="s">
        <v>1</v>
      </c>
      <c r="D2" s="31"/>
    </row>
    <row r="3" spans="1:27">
      <c r="C3" s="32">
        <v>0.2</v>
      </c>
      <c r="D3" s="32">
        <v>0.4</v>
      </c>
      <c r="E3" s="32">
        <v>0.6</v>
      </c>
      <c r="F3" s="32">
        <v>0.8</v>
      </c>
      <c r="G3" s="32">
        <v>1</v>
      </c>
      <c r="H3" s="32"/>
      <c r="I3" s="32"/>
      <c r="J3" s="32"/>
      <c r="K3" s="32"/>
      <c r="L3" s="32"/>
      <c r="M3" s="32"/>
      <c r="N3" s="32"/>
      <c r="O3" s="32"/>
      <c r="P3" s="32"/>
      <c r="Q3" s="32"/>
      <c r="R3" s="32"/>
      <c r="S3" s="32"/>
      <c r="T3" s="32"/>
      <c r="U3" s="32"/>
      <c r="V3" s="32"/>
      <c r="W3" s="32"/>
      <c r="X3" s="32"/>
      <c r="Y3" s="32"/>
      <c r="Z3" s="32"/>
      <c r="AA3" s="32"/>
    </row>
    <row r="4" spans="1:27">
      <c r="A4" s="31" t="s">
        <v>2</v>
      </c>
      <c r="B4" s="32">
        <v>0.2</v>
      </c>
      <c r="C4" s="10" t="s">
        <v>3</v>
      </c>
      <c r="D4" s="10" t="s">
        <v>3</v>
      </c>
      <c r="E4" s="10" t="s">
        <v>4</v>
      </c>
      <c r="F4" s="10" t="s">
        <v>5</v>
      </c>
      <c r="G4" s="10" t="s">
        <v>6</v>
      </c>
    </row>
    <row r="5" spans="1:27">
      <c r="B5" s="32">
        <v>0.4</v>
      </c>
      <c r="C5" s="10" t="s">
        <v>3</v>
      </c>
      <c r="D5" s="10" t="s">
        <v>4</v>
      </c>
      <c r="E5" s="10" t="s">
        <v>4</v>
      </c>
      <c r="F5" s="10" t="s">
        <v>5</v>
      </c>
      <c r="G5" s="10" t="s">
        <v>6</v>
      </c>
    </row>
    <row r="6" spans="1:27">
      <c r="B6" s="32">
        <v>0.6</v>
      </c>
      <c r="C6" s="10" t="s">
        <v>4</v>
      </c>
      <c r="D6" s="10" t="s">
        <v>4</v>
      </c>
      <c r="E6" s="10" t="s">
        <v>4</v>
      </c>
      <c r="F6" s="10" t="s">
        <v>5</v>
      </c>
      <c r="G6" s="10" t="s">
        <v>6</v>
      </c>
    </row>
    <row r="7" spans="1:27">
      <c r="B7" s="32">
        <v>0.8</v>
      </c>
      <c r="C7" s="10" t="s">
        <v>4</v>
      </c>
      <c r="D7" s="10" t="s">
        <v>4</v>
      </c>
      <c r="E7" s="10" t="s">
        <v>5</v>
      </c>
      <c r="F7" s="10" t="s">
        <v>5</v>
      </c>
      <c r="G7" s="10" t="s">
        <v>6</v>
      </c>
    </row>
    <row r="8" spans="1:27">
      <c r="B8" s="32">
        <v>1</v>
      </c>
      <c r="C8" s="10" t="s">
        <v>5</v>
      </c>
      <c r="D8" s="10" t="s">
        <v>5</v>
      </c>
      <c r="E8" s="10" t="s">
        <v>5</v>
      </c>
      <c r="F8" s="10" t="s">
        <v>5</v>
      </c>
      <c r="G8" s="10" t="s">
        <v>6</v>
      </c>
    </row>
    <row r="9" spans="1:27">
      <c r="B9" s="32"/>
    </row>
    <row r="10" spans="1:27">
      <c r="B10" s="32"/>
    </row>
    <row r="20" spans="1:10" ht="29.25" customHeight="1">
      <c r="A20" s="90" t="s">
        <v>7</v>
      </c>
      <c r="B20" s="90"/>
      <c r="C20" s="90"/>
      <c r="D20" s="90"/>
      <c r="E20" s="90"/>
      <c r="F20" s="90"/>
      <c r="G20" s="90"/>
      <c r="H20" s="90"/>
      <c r="I20" s="90"/>
      <c r="J20" s="90"/>
    </row>
    <row r="22" spans="1:10">
      <c r="C22" s="33" t="s">
        <v>1</v>
      </c>
      <c r="D22" s="31"/>
    </row>
    <row r="23" spans="1:10">
      <c r="B23" s="10"/>
      <c r="C23" s="38" t="s">
        <v>8</v>
      </c>
      <c r="D23" s="38" t="s">
        <v>9</v>
      </c>
      <c r="E23" s="38" t="s">
        <v>4</v>
      </c>
      <c r="F23" s="38" t="s">
        <v>10</v>
      </c>
      <c r="G23" s="38" t="s">
        <v>11</v>
      </c>
    </row>
    <row r="24" spans="1:10">
      <c r="A24" s="31" t="s">
        <v>2</v>
      </c>
      <c r="B24" s="38" t="s">
        <v>12</v>
      </c>
      <c r="C24" s="10" t="s">
        <v>13</v>
      </c>
      <c r="D24" s="10" t="s">
        <v>13</v>
      </c>
      <c r="E24" s="10" t="s">
        <v>6</v>
      </c>
      <c r="F24" s="10" t="s">
        <v>6</v>
      </c>
      <c r="G24" s="10" t="s">
        <v>6</v>
      </c>
    </row>
    <row r="25" spans="1:10">
      <c r="B25" s="38" t="s">
        <v>14</v>
      </c>
      <c r="C25" s="10" t="s">
        <v>13</v>
      </c>
      <c r="D25" s="10" t="s">
        <v>13</v>
      </c>
      <c r="E25" s="10" t="s">
        <v>5</v>
      </c>
      <c r="F25" s="10" t="s">
        <v>6</v>
      </c>
      <c r="G25" s="10" t="s">
        <v>6</v>
      </c>
    </row>
    <row r="26" spans="1:10">
      <c r="B26" s="38" t="s">
        <v>15</v>
      </c>
      <c r="C26" s="10" t="s">
        <v>13</v>
      </c>
      <c r="D26" s="10" t="s">
        <v>13</v>
      </c>
      <c r="E26" s="10" t="s">
        <v>5</v>
      </c>
      <c r="F26" s="10" t="s">
        <v>6</v>
      </c>
      <c r="G26" s="10" t="s">
        <v>6</v>
      </c>
    </row>
    <row r="27" spans="1:10">
      <c r="B27" s="38" t="s">
        <v>16</v>
      </c>
      <c r="C27" s="10" t="s">
        <v>13</v>
      </c>
      <c r="D27" s="10" t="s">
        <v>13</v>
      </c>
      <c r="E27" s="10" t="s">
        <v>4</v>
      </c>
      <c r="F27" s="10" t="s">
        <v>5</v>
      </c>
      <c r="G27" s="10" t="s">
        <v>6</v>
      </c>
    </row>
    <row r="28" spans="1:10">
      <c r="B28" s="38" t="s">
        <v>17</v>
      </c>
      <c r="C28" s="10" t="s">
        <v>13</v>
      </c>
      <c r="D28" s="10" t="s">
        <v>13</v>
      </c>
      <c r="E28" s="10" t="s">
        <v>4</v>
      </c>
      <c r="F28" s="10" t="s">
        <v>5</v>
      </c>
      <c r="G28" s="10" t="s">
        <v>6</v>
      </c>
    </row>
  </sheetData>
  <mergeCells count="2">
    <mergeCell ref="B1:K1"/>
    <mergeCell ref="A20:J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BG8" zoomScale="70" zoomScaleNormal="70" workbookViewId="0">
      <selection activeCell="BN9" sqref="BN9"/>
    </sheetView>
  </sheetViews>
  <sheetFormatPr defaultColWidth="11.42578125" defaultRowHeight="18" zeroHeight="1"/>
  <cols>
    <col min="1" max="2" width="10.7109375" style="3" customWidth="1"/>
    <col min="3" max="5" width="30.7109375" style="3" customWidth="1"/>
    <col min="6" max="8" width="19.42578125" style="3" customWidth="1"/>
    <col min="9" max="9" width="33.42578125" style="3" customWidth="1"/>
    <col min="10" max="10" width="37" style="3" customWidth="1"/>
    <col min="11" max="11" width="11.85546875" style="3" customWidth="1"/>
    <col min="12" max="12" width="15.7109375" style="3" customWidth="1"/>
    <col min="13" max="13" width="8.42578125" style="4" customWidth="1"/>
    <col min="14" max="14" width="8.7109375" style="39" customWidth="1"/>
    <col min="15" max="17" width="15.7109375" style="3" customWidth="1"/>
    <col min="18" max="18" width="8.5703125" style="3" customWidth="1"/>
    <col min="19" max="19" width="15.7109375" style="3" customWidth="1"/>
    <col min="20" max="20" width="7.140625" style="3" customWidth="1"/>
    <col min="21" max="22" width="8.42578125" style="39" customWidth="1"/>
    <col min="23" max="23" width="19.85546875" style="35" customWidth="1"/>
    <col min="24" max="24" width="36.28515625" style="3" customWidth="1"/>
    <col min="25" max="26" width="7.140625" style="64" customWidth="1"/>
    <col min="27" max="27" width="7.140625" style="3" customWidth="1"/>
    <col min="28" max="28" width="8" style="3" customWidth="1"/>
    <col min="29" max="29" width="7.140625" style="3" customWidth="1"/>
    <col min="30" max="30" width="6.5703125" style="3"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customWidth="1"/>
    <col min="39" max="39" width="19.7109375" style="3" customWidth="1"/>
    <col min="40" max="40" width="9.85546875" style="3" customWidth="1"/>
    <col min="41" max="41" width="19.7109375" style="35" customWidth="1"/>
    <col min="42" max="42" width="19.7109375" style="3" customWidth="1"/>
    <col min="43" max="43" width="35.28515625" style="3" customWidth="1"/>
    <col min="44" max="44" width="19.7109375" style="3" customWidth="1"/>
    <col min="45" max="46" width="19.7109375" style="24" customWidth="1"/>
    <col min="47" max="47" width="19.7109375" style="3" customWidth="1"/>
    <col min="48" max="48" width="33" style="3" customWidth="1"/>
    <col min="49" max="49" width="41.85546875" style="3" customWidth="1"/>
    <col min="50" max="51" width="15.42578125" style="3" customWidth="1"/>
    <col min="52" max="52" width="28.140625" style="3" customWidth="1"/>
    <col min="53" max="53" width="36.710937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40.7109375" style="3" customWidth="1"/>
    <col min="62" max="62" width="15.42578125" style="3" customWidth="1"/>
    <col min="63" max="63" width="24" style="3" customWidth="1"/>
    <col min="64" max="64" width="28.140625" style="3" customWidth="1"/>
    <col min="65" max="65" width="54.7109375" style="3" customWidth="1"/>
    <col min="66" max="66" width="9.5703125" style="17" customWidth="1"/>
    <col min="67" max="111" width="11.42578125" style="3" customWidth="1"/>
    <col min="112" max="16384" width="11.42578125" style="3"/>
  </cols>
  <sheetData>
    <row r="1" spans="1:66" ht="23.25" customHeight="1">
      <c r="A1" s="114"/>
      <c r="B1" s="115"/>
      <c r="C1" s="92" t="s">
        <v>18</v>
      </c>
      <c r="D1" s="93"/>
      <c r="E1" s="93"/>
      <c r="F1" s="93"/>
      <c r="G1" s="93"/>
      <c r="H1" s="93"/>
      <c r="I1" s="94"/>
      <c r="J1" s="91"/>
      <c r="K1" s="91"/>
      <c r="L1" s="91"/>
      <c r="M1" s="41"/>
      <c r="N1" s="42"/>
      <c r="O1" s="4"/>
      <c r="P1" s="4"/>
      <c r="Q1" s="4"/>
      <c r="R1" s="4"/>
      <c r="S1" s="4"/>
      <c r="T1" s="4"/>
      <c r="U1" s="43"/>
      <c r="V1" s="43"/>
      <c r="W1" s="44"/>
      <c r="X1" s="41"/>
      <c r="Y1" s="3"/>
      <c r="Z1" s="3"/>
      <c r="AE1" s="18"/>
      <c r="AI1" s="18"/>
      <c r="AK1" s="16"/>
      <c r="BB1" s="16"/>
      <c r="BH1" s="16"/>
      <c r="BN1" s="16"/>
    </row>
    <row r="2" spans="1:66" ht="23.25" customHeight="1">
      <c r="A2" s="116"/>
      <c r="B2" s="117"/>
      <c r="C2" s="92" t="s">
        <v>19</v>
      </c>
      <c r="D2" s="93"/>
      <c r="E2" s="93"/>
      <c r="F2" s="93"/>
      <c r="G2" s="93"/>
      <c r="H2" s="93"/>
      <c r="I2" s="94"/>
      <c r="J2" s="91"/>
      <c r="K2" s="91"/>
      <c r="L2" s="91"/>
      <c r="M2" s="41"/>
      <c r="N2" s="42"/>
      <c r="O2" s="4"/>
      <c r="P2" s="4"/>
      <c r="Q2" s="4"/>
      <c r="R2" s="4"/>
      <c r="S2" s="4"/>
      <c r="T2" s="4"/>
      <c r="U2" s="43"/>
      <c r="V2" s="43"/>
      <c r="W2" s="44"/>
      <c r="X2" s="41"/>
      <c r="Y2" s="3"/>
      <c r="Z2" s="3"/>
      <c r="AE2" s="18"/>
      <c r="AI2" s="18"/>
      <c r="AK2" s="16"/>
      <c r="BB2" s="16"/>
      <c r="BH2" s="16"/>
      <c r="BN2" s="16"/>
    </row>
    <row r="3" spans="1:66" ht="23.25" customHeight="1">
      <c r="A3" s="118"/>
      <c r="B3" s="119"/>
      <c r="C3" s="91" t="s">
        <v>20</v>
      </c>
      <c r="D3" s="91"/>
      <c r="E3" s="91"/>
      <c r="F3" s="91" t="s">
        <v>21</v>
      </c>
      <c r="G3" s="91"/>
      <c r="H3" s="91"/>
      <c r="I3" s="91"/>
      <c r="J3" s="91"/>
      <c r="K3" s="91"/>
      <c r="L3" s="91"/>
      <c r="M3" s="41"/>
      <c r="N3" s="42"/>
      <c r="O3" s="41"/>
      <c r="P3" s="41"/>
      <c r="Q3" s="41"/>
      <c r="R3" s="41"/>
      <c r="S3" s="41"/>
      <c r="T3" s="41"/>
      <c r="U3" s="42"/>
      <c r="V3" s="42"/>
      <c r="W3" s="44"/>
      <c r="X3" s="41"/>
      <c r="Y3" s="3"/>
      <c r="Z3" s="3"/>
      <c r="AE3" s="18"/>
      <c r="AI3" s="18"/>
      <c r="AK3" s="16"/>
      <c r="BB3" s="16"/>
      <c r="BH3" s="16"/>
      <c r="BN3" s="16"/>
    </row>
    <row r="4" spans="1:66" s="4" customFormat="1" ht="23.25" customHeight="1">
      <c r="A4" s="110" t="s">
        <v>22</v>
      </c>
      <c r="B4" s="111"/>
      <c r="C4" s="91" t="s">
        <v>23</v>
      </c>
      <c r="D4" s="91" t="s">
        <v>24</v>
      </c>
      <c r="E4" s="91" t="s">
        <v>25</v>
      </c>
      <c r="F4" s="108" t="s">
        <v>26</v>
      </c>
      <c r="G4" s="108"/>
      <c r="H4" s="108"/>
      <c r="I4" s="108"/>
      <c r="J4" s="108"/>
      <c r="K4" s="108"/>
      <c r="L4" s="108"/>
      <c r="M4" s="108"/>
      <c r="N4" s="108"/>
      <c r="O4" s="108"/>
      <c r="P4" s="108"/>
      <c r="Q4" s="108"/>
      <c r="R4" s="108"/>
      <c r="S4" s="108"/>
      <c r="T4" s="108"/>
      <c r="U4" s="108"/>
      <c r="V4" s="108"/>
      <c r="W4" s="108"/>
      <c r="X4" s="96" t="s">
        <v>27</v>
      </c>
      <c r="Y4" s="96"/>
      <c r="Z4" s="96"/>
      <c r="AA4" s="96"/>
      <c r="AB4" s="96"/>
      <c r="AC4" s="96"/>
      <c r="AD4" s="96"/>
      <c r="AE4" s="96"/>
      <c r="AF4" s="96"/>
      <c r="AG4" s="96"/>
      <c r="AH4" s="96"/>
      <c r="AI4" s="96"/>
      <c r="AJ4" s="96"/>
      <c r="AK4" s="96"/>
      <c r="AL4" s="96"/>
      <c r="AM4" s="96"/>
      <c r="AN4" s="96"/>
      <c r="AO4" s="96"/>
      <c r="AP4" s="96"/>
      <c r="AQ4" s="100" t="s">
        <v>28</v>
      </c>
      <c r="AR4" s="101"/>
      <c r="AS4" s="101"/>
      <c r="AT4" s="101"/>
      <c r="AU4" s="101"/>
      <c r="AV4" s="102"/>
      <c r="AW4" s="95" t="s">
        <v>29</v>
      </c>
      <c r="AX4" s="95"/>
      <c r="AY4" s="95"/>
      <c r="AZ4" s="95"/>
      <c r="BA4" s="95"/>
      <c r="BB4" s="95"/>
      <c r="BC4" s="95" t="s">
        <v>30</v>
      </c>
      <c r="BD4" s="95"/>
      <c r="BE4" s="95"/>
      <c r="BF4" s="95"/>
      <c r="BG4" s="95"/>
      <c r="BH4" s="95"/>
      <c r="BI4" s="95" t="s">
        <v>31</v>
      </c>
      <c r="BJ4" s="95"/>
      <c r="BK4" s="95"/>
      <c r="BL4" s="95"/>
      <c r="BM4" s="95"/>
      <c r="BN4" s="95"/>
    </row>
    <row r="5" spans="1:66" s="4" customFormat="1" ht="21.75" customHeight="1">
      <c r="A5" s="112"/>
      <c r="B5" s="113"/>
      <c r="C5" s="91"/>
      <c r="D5" s="91"/>
      <c r="E5" s="91"/>
      <c r="F5" s="108"/>
      <c r="G5" s="108"/>
      <c r="H5" s="108"/>
      <c r="I5" s="108"/>
      <c r="J5" s="108"/>
      <c r="K5" s="108"/>
      <c r="L5" s="108"/>
      <c r="M5" s="108"/>
      <c r="N5" s="108"/>
      <c r="O5" s="108"/>
      <c r="P5" s="108"/>
      <c r="Q5" s="108"/>
      <c r="R5" s="108"/>
      <c r="S5" s="108"/>
      <c r="T5" s="108"/>
      <c r="U5" s="108"/>
      <c r="V5" s="108"/>
      <c r="W5" s="108"/>
      <c r="X5" s="96" t="s">
        <v>32</v>
      </c>
      <c r="Y5" s="96" t="s">
        <v>33</v>
      </c>
      <c r="Z5" s="96"/>
      <c r="AA5" s="96" t="s">
        <v>34</v>
      </c>
      <c r="AB5" s="96"/>
      <c r="AC5" s="96"/>
      <c r="AD5" s="96"/>
      <c r="AE5" s="96"/>
      <c r="AF5" s="96"/>
      <c r="AG5" s="96"/>
      <c r="AH5" s="96"/>
      <c r="AI5" s="97" t="s">
        <v>35</v>
      </c>
      <c r="AJ5" s="96" t="s">
        <v>36</v>
      </c>
      <c r="AK5" s="97" t="s">
        <v>37</v>
      </c>
      <c r="AL5" s="45"/>
      <c r="AM5" s="96" t="s">
        <v>38</v>
      </c>
      <c r="AN5" s="96" t="s">
        <v>37</v>
      </c>
      <c r="AO5" s="106" t="s">
        <v>39</v>
      </c>
      <c r="AP5" s="96" t="s">
        <v>40</v>
      </c>
      <c r="AQ5" s="103"/>
      <c r="AR5" s="104"/>
      <c r="AS5" s="104"/>
      <c r="AT5" s="104"/>
      <c r="AU5" s="104"/>
      <c r="AV5" s="105"/>
      <c r="AW5" s="95"/>
      <c r="AX5" s="95"/>
      <c r="AY5" s="95"/>
      <c r="AZ5" s="95"/>
      <c r="BA5" s="95"/>
      <c r="BB5" s="95"/>
      <c r="BC5" s="95"/>
      <c r="BD5" s="95"/>
      <c r="BE5" s="95"/>
      <c r="BF5" s="95"/>
      <c r="BG5" s="95"/>
      <c r="BH5" s="95"/>
      <c r="BI5" s="95"/>
      <c r="BJ5" s="95"/>
      <c r="BK5" s="95"/>
      <c r="BL5" s="95"/>
      <c r="BM5" s="95"/>
      <c r="BN5" s="95"/>
    </row>
    <row r="6" spans="1:66" s="4" customFormat="1" ht="91.5" customHeight="1">
      <c r="A6" s="112"/>
      <c r="B6" s="113"/>
      <c r="C6" s="109"/>
      <c r="D6" s="109"/>
      <c r="E6" s="109"/>
      <c r="F6" s="46" t="s">
        <v>1</v>
      </c>
      <c r="G6" s="46" t="s">
        <v>41</v>
      </c>
      <c r="H6" s="46" t="s">
        <v>42</v>
      </c>
      <c r="I6" s="46" t="s">
        <v>43</v>
      </c>
      <c r="J6" s="46" t="s">
        <v>44</v>
      </c>
      <c r="K6" s="46" t="s">
        <v>45</v>
      </c>
      <c r="L6" s="46" t="s">
        <v>46</v>
      </c>
      <c r="M6" s="46" t="s">
        <v>37</v>
      </c>
      <c r="N6" s="47"/>
      <c r="O6" s="48" t="s">
        <v>47</v>
      </c>
      <c r="P6" s="49" t="s">
        <v>48</v>
      </c>
      <c r="Q6" s="49" t="s">
        <v>49</v>
      </c>
      <c r="R6" s="49"/>
      <c r="S6" s="49" t="s">
        <v>50</v>
      </c>
      <c r="T6" s="49"/>
      <c r="U6" s="49" t="s">
        <v>37</v>
      </c>
      <c r="V6" s="49"/>
      <c r="W6" s="50" t="s">
        <v>51</v>
      </c>
      <c r="X6" s="99"/>
      <c r="Y6" s="51" t="s">
        <v>2</v>
      </c>
      <c r="Z6" s="51" t="s">
        <v>1</v>
      </c>
      <c r="AA6" s="51" t="s">
        <v>52</v>
      </c>
      <c r="AB6" s="51"/>
      <c r="AC6" s="51" t="s">
        <v>53</v>
      </c>
      <c r="AD6" s="51"/>
      <c r="AE6" s="52" t="s">
        <v>54</v>
      </c>
      <c r="AF6" s="51" t="s">
        <v>55</v>
      </c>
      <c r="AG6" s="51" t="s">
        <v>45</v>
      </c>
      <c r="AH6" s="51" t="s">
        <v>56</v>
      </c>
      <c r="AI6" s="98"/>
      <c r="AJ6" s="99"/>
      <c r="AK6" s="98"/>
      <c r="AL6" s="53"/>
      <c r="AM6" s="99"/>
      <c r="AN6" s="99"/>
      <c r="AO6" s="107"/>
      <c r="AP6" s="99"/>
      <c r="AQ6" s="54" t="s">
        <v>57</v>
      </c>
      <c r="AR6" s="54" t="s">
        <v>58</v>
      </c>
      <c r="AS6" s="55" t="s">
        <v>59</v>
      </c>
      <c r="AT6" s="55" t="s">
        <v>60</v>
      </c>
      <c r="AU6" s="54" t="s">
        <v>61</v>
      </c>
      <c r="AV6" s="54" t="s">
        <v>62</v>
      </c>
      <c r="AW6" s="56" t="s">
        <v>63</v>
      </c>
      <c r="AX6" s="56" t="s">
        <v>64</v>
      </c>
      <c r="AY6" s="56" t="s">
        <v>65</v>
      </c>
      <c r="AZ6" s="56" t="s">
        <v>66</v>
      </c>
      <c r="BA6" s="56" t="s">
        <v>67</v>
      </c>
      <c r="BB6" s="57" t="s">
        <v>68</v>
      </c>
      <c r="BC6" s="56" t="s">
        <v>63</v>
      </c>
      <c r="BD6" s="56" t="s">
        <v>64</v>
      </c>
      <c r="BE6" s="56" t="s">
        <v>65</v>
      </c>
      <c r="BF6" s="56" t="s">
        <v>66</v>
      </c>
      <c r="BG6" s="56" t="s">
        <v>67</v>
      </c>
      <c r="BH6" s="57" t="s">
        <v>68</v>
      </c>
      <c r="BI6" s="56" t="s">
        <v>63</v>
      </c>
      <c r="BJ6" s="56" t="s">
        <v>64</v>
      </c>
      <c r="BK6" s="56" t="s">
        <v>65</v>
      </c>
      <c r="BL6" s="56" t="s">
        <v>66</v>
      </c>
      <c r="BM6" s="56" t="s">
        <v>67</v>
      </c>
      <c r="BN6" s="58" t="s">
        <v>68</v>
      </c>
    </row>
    <row r="7" spans="1:66" ht="185.25" customHeight="1">
      <c r="A7" s="25">
        <v>1</v>
      </c>
      <c r="B7" s="25" t="s">
        <v>69</v>
      </c>
      <c r="C7" s="25" t="s">
        <v>70</v>
      </c>
      <c r="D7" s="25" t="s">
        <v>71</v>
      </c>
      <c r="E7" s="25" t="s">
        <v>72</v>
      </c>
      <c r="F7" s="25" t="s">
        <v>73</v>
      </c>
      <c r="G7" s="25" t="s">
        <v>74</v>
      </c>
      <c r="H7" s="25" t="s">
        <v>75</v>
      </c>
      <c r="I7" s="25" t="s">
        <v>76</v>
      </c>
      <c r="J7" s="25" t="s">
        <v>77</v>
      </c>
      <c r="K7" s="25" t="s">
        <v>78</v>
      </c>
      <c r="L7" s="60" t="str">
        <f>IF(K7=0,"Defina la frecuencia",IF(K7="2 veces por año","Muy baja",IF(K7="3 a 24 veces por año","Baja",IF(K7="24 a 500 veces por año","Media",IF(K7="500 veces al año y maximo 5000veces por año","Alta","Muy alta")))))</f>
        <v>Baja</v>
      </c>
      <c r="M7" s="61" t="str">
        <f>IF(L7="Muy baja","20%",IF(L7="Baja","40%",IF(L7="Media","60%",IF(L7="Alta","80%",IF(L7="Muy alta","100%","Defina la Frecuencia")))))</f>
        <v>40%</v>
      </c>
      <c r="N7" s="80">
        <f>VALUE(M7)</f>
        <v>0.4</v>
      </c>
      <c r="O7" s="25" t="s">
        <v>79</v>
      </c>
      <c r="P7" s="25" t="s">
        <v>80</v>
      </c>
      <c r="Q7" s="60" t="str">
        <f>IF(O7=0,0,IF(O7="Afectación menor a 10 SMLMV","Leve 20%",IF(O7="Entre 10 y 50 SMLMV","Menor 40%",IF(O7="Entre 50 y 100 SMLMV","Moderado 60%",IF(O7="Entre 100 y 500 SMLMV","Mayor 80%","Castastrofico 100%")))))</f>
        <v>Menor 40%</v>
      </c>
      <c r="R7" s="25">
        <f>IF(O7=0,0,IF(Q7="Leve 20%",20%,IF(Q7="Menor 40%",40%,IF(Q7="Moderado 60%",60%,IF(Q7="Mayor 80%",80%,100%)))))</f>
        <v>0.4</v>
      </c>
      <c r="S7" s="6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0">
        <f t="shared" ref="T7:T11" si="0">IF(S7=0,0,IF(S7="Leve 20%",20%,IF(S7="Menor 40%",40%,IF(S7="Moderado 60%",60%,IF(S7="Mayor 80%",80%,100%)))))</f>
        <v>0.4</v>
      </c>
      <c r="U7" s="62">
        <f>IF(R7&gt;T7,R7,T7)</f>
        <v>0.4</v>
      </c>
      <c r="V7" s="80">
        <f>VALUE(U7)</f>
        <v>0.4</v>
      </c>
      <c r="W7" s="63" t="str">
        <f>VLOOKUP(N7,Matriz!$B$3:$G$8,MATCH(V7,Matriz!$B$3:$G$3,0),FALSE)</f>
        <v>Moderado</v>
      </c>
      <c r="X7" s="25" t="s">
        <v>81</v>
      </c>
      <c r="Y7" s="60" t="str">
        <f>IF(AA7="Preventivo","X",IF(AA7="Detectivo","X"," "))</f>
        <v>X</v>
      </c>
      <c r="Z7" s="60" t="str">
        <f>IF(AA7="Correctivo","X"," ")</f>
        <v xml:space="preserve"> </v>
      </c>
      <c r="AA7" s="25" t="s">
        <v>82</v>
      </c>
      <c r="AB7" s="79">
        <f>IF(AA7="","",IF(AA7="Preventivo",25%,IF(AA7="Detectivo",15%,10%)))</f>
        <v>0.25</v>
      </c>
      <c r="AC7" s="25" t="s">
        <v>83</v>
      </c>
      <c r="AD7" s="79">
        <f t="shared" ref="AD7:AD11" si="1">IF(AC7="Automatico",25%,15%)</f>
        <v>0.15</v>
      </c>
      <c r="AE7" s="62">
        <f>AB7+AD7</f>
        <v>0.4</v>
      </c>
      <c r="AF7" s="25" t="s">
        <v>84</v>
      </c>
      <c r="AG7" s="25" t="s">
        <v>85</v>
      </c>
      <c r="AH7" s="25" t="s">
        <v>86</v>
      </c>
      <c r="AI7" s="62">
        <f>M7-(M7*AE7)</f>
        <v>0.24</v>
      </c>
      <c r="AJ7" s="60" t="str">
        <f>IF(AK7=0,"Defina la frecuencia",IF(AK7=20%,"Muy baja",IF(AK7=40%,"Baja",IF(AK7=60%,"Media",IF(AK7=80%,"Alta","Muy alta")))))</f>
        <v>Baja</v>
      </c>
      <c r="AK7" s="65">
        <f>IF(AI7&lt;20%,20%,IF(AI7&lt;40%,40%,IF(AI7&lt;60%,60%,IF(AI7&lt;80%,80%,100%))))</f>
        <v>0.4</v>
      </c>
      <c r="AL7" s="81">
        <f>VALUE(AK7)</f>
        <v>0.4</v>
      </c>
      <c r="AM7" s="62" t="str">
        <f>IF(AN7=0,0,IF(AN7=20%,"Leve 20%",IF(AN7=40%,"Menor 40%",IF(AN7=60%,"Moderado 60%",IF(AN7=80%,"Mayor 80%","Catastrofico 100%")))))</f>
        <v>Menor 40%</v>
      </c>
      <c r="AN7" s="62">
        <f>U7</f>
        <v>0.4</v>
      </c>
      <c r="AO7" s="63" t="str">
        <f>VLOOKUP(AK7,Matriz!$B$3:$G$8,MATCH(AN7,Matriz!$B$3:$G$3,0),FALSE)</f>
        <v>Moderado</v>
      </c>
      <c r="AP7" s="25" t="s">
        <v>87</v>
      </c>
      <c r="AQ7" s="87" t="s">
        <v>88</v>
      </c>
      <c r="AR7" s="25" t="s">
        <v>89</v>
      </c>
      <c r="AS7" s="40">
        <v>44927</v>
      </c>
      <c r="AT7" s="40">
        <v>45291</v>
      </c>
      <c r="AU7" s="25" t="s">
        <v>90</v>
      </c>
      <c r="AV7" s="25" t="s">
        <v>91</v>
      </c>
      <c r="AW7" s="25" t="s">
        <v>92</v>
      </c>
      <c r="AX7" s="25" t="s">
        <v>93</v>
      </c>
      <c r="AY7" s="25" t="s">
        <v>94</v>
      </c>
      <c r="AZ7" s="25" t="s">
        <v>95</v>
      </c>
      <c r="BA7" s="25" t="s">
        <v>96</v>
      </c>
      <c r="BB7" s="26">
        <v>1</v>
      </c>
      <c r="BC7" s="25" t="s">
        <v>92</v>
      </c>
      <c r="BD7" s="25" t="s">
        <v>93</v>
      </c>
      <c r="BE7" s="25" t="s">
        <v>94</v>
      </c>
      <c r="BF7" s="25"/>
      <c r="BG7" s="25" t="s">
        <v>97</v>
      </c>
      <c r="BH7" s="26">
        <v>1</v>
      </c>
      <c r="BI7" s="25" t="s">
        <v>92</v>
      </c>
      <c r="BJ7" s="25" t="s">
        <v>93</v>
      </c>
      <c r="BK7" s="25" t="s">
        <v>94</v>
      </c>
      <c r="BL7" s="25" t="s">
        <v>98</v>
      </c>
      <c r="BM7" s="25" t="s">
        <v>99</v>
      </c>
      <c r="BN7" s="17">
        <v>0</v>
      </c>
    </row>
    <row r="8" spans="1:66" ht="266.25" customHeight="1">
      <c r="A8" s="25">
        <v>2</v>
      </c>
      <c r="B8" s="25" t="s">
        <v>69</v>
      </c>
      <c r="C8" s="25" t="s">
        <v>70</v>
      </c>
      <c r="D8" s="25" t="s">
        <v>71</v>
      </c>
      <c r="E8" s="25" t="s">
        <v>72</v>
      </c>
      <c r="F8" s="25" t="s">
        <v>100</v>
      </c>
      <c r="G8" s="25" t="s">
        <v>101</v>
      </c>
      <c r="H8" s="25" t="s">
        <v>102</v>
      </c>
      <c r="I8" s="25" t="s">
        <v>103</v>
      </c>
      <c r="J8" s="88" t="s">
        <v>77</v>
      </c>
      <c r="K8" s="59" t="s">
        <v>104</v>
      </c>
      <c r="L8" s="60" t="str">
        <f t="shared" ref="L8:L11" si="2">IF(K8=0,"Defina la frecuencia",IF(K8="2 veces por año","Muy baja",IF(K8="3 a 24 veces por año","Baja",IF(K8="24 a 500 veces por año","Media",IF(K8="500 veces al año y maximo 5000veces por año","Alta","Muy alta")))))</f>
        <v>Muy baja</v>
      </c>
      <c r="M8" s="61" t="str">
        <f t="shared" ref="M8:M11" si="3">IF(L8="Muy baja","20%",IF(L8="Baja","40%",IF(L8="Media","60%",IF(L8="Alta","80%",IF(L8="Muy alta","100%","Defina la Frecuencia")))))</f>
        <v>20%</v>
      </c>
      <c r="N8" s="34">
        <f t="shared" ref="N8:N11" si="4">VALUE(M8)</f>
        <v>0.2</v>
      </c>
      <c r="O8" s="25" t="s">
        <v>105</v>
      </c>
      <c r="P8" s="25" t="s">
        <v>106</v>
      </c>
      <c r="Q8" s="60" t="str">
        <f t="shared" ref="Q8:Q11" si="5">IF(O8=0,0,IF(O8="Afectación menor a 10 SMLMV","Leve 20%",IF(O8="Entre 10 y 50 SMLMV","Menor 40%",IF(O8="Entre 50 y 100 SMLMV","Moderado 60%",IF(O8="Entre 100 y 500 SMLMV","Mayor 80%","Catastrofico 100%")))))</f>
        <v>Mayor 80%</v>
      </c>
      <c r="R8" s="25">
        <f t="shared" ref="R8:R11" si="6">IF(O8=0,0,IF(Q8="Leve 20%",20%,IF(Q8="Menor 40%",40%,IF(Q8="Moderado 60%",60%,IF(Q8="Mayor 80%",80%,100%)))))</f>
        <v>0.8</v>
      </c>
      <c r="S8" s="60" t="str">
        <f t="shared" ref="S8:S11" si="7">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Mayor 80%</v>
      </c>
      <c r="T8" s="60">
        <f t="shared" si="0"/>
        <v>0.8</v>
      </c>
      <c r="U8" s="62">
        <f t="shared" ref="U8:U11" si="8">IF(R8&gt;T8,R8,T8)</f>
        <v>0.8</v>
      </c>
      <c r="V8" s="27">
        <f t="shared" ref="V8:V11" si="9">VALUE(U8)</f>
        <v>0.8</v>
      </c>
      <c r="W8" s="63" t="str">
        <f>VLOOKUP(N8,Matriz!$B$3:$G$8,MATCH(V8,Matriz!$B$3:$G$3,0),FALSE)</f>
        <v>Alto</v>
      </c>
      <c r="X8" s="25" t="s">
        <v>107</v>
      </c>
      <c r="Y8" s="60" t="str">
        <f t="shared" ref="Y8:Y11" si="10">IF(AA8="Preventivo","X",IF(AA8="Detectivo","X"," "))</f>
        <v>X</v>
      </c>
      <c r="Z8" s="60" t="str">
        <f t="shared" ref="Z8:Z11" si="11">IF(AA8="Correctivo","X"," ")</f>
        <v xml:space="preserve"> </v>
      </c>
      <c r="AA8" s="25" t="s">
        <v>82</v>
      </c>
      <c r="AB8" s="25">
        <f t="shared" ref="AB8:AB11" si="12">IF(AA8="","",IF(AA8="Preventivo",25%,IF(AA8="Detectivo",15%,10%)))</f>
        <v>0.25</v>
      </c>
      <c r="AC8" s="25" t="s">
        <v>83</v>
      </c>
      <c r="AD8" s="25">
        <f t="shared" si="1"/>
        <v>0.15</v>
      </c>
      <c r="AE8" s="62">
        <f t="shared" ref="AE8:AE11" si="13">AB8+AD8</f>
        <v>0.4</v>
      </c>
      <c r="AF8" s="25" t="s">
        <v>84</v>
      </c>
      <c r="AG8" s="25" t="s">
        <v>85</v>
      </c>
      <c r="AH8" s="25" t="s">
        <v>86</v>
      </c>
      <c r="AI8" s="62">
        <f>M8-(M8*AE8)</f>
        <v>0.12</v>
      </c>
      <c r="AJ8" s="60" t="str">
        <f t="shared" ref="AJ8:AJ11" si="14">IF(AK8=0,"Valore el control",IF(AK8=20%,"Muy baja",IF(AK8=40%,"Baja",IF(AK8=60%,"Media",IF(AK8=80%,"Alta","Muy alta")))))</f>
        <v>Muy baja</v>
      </c>
      <c r="AK8" s="65">
        <f t="shared" ref="AK8:AK11" si="15">IF(AI8&lt;20%,20%,IF(AI8&lt;40%,40%,IF(AI8&lt;60%,60%,IF(AI8&lt;80%,80%,100%))))</f>
        <v>0.2</v>
      </c>
      <c r="AL8" s="25">
        <f t="shared" ref="AL8:AL11" si="16">VALUE(AK8)</f>
        <v>0.2</v>
      </c>
      <c r="AM8" s="62" t="str">
        <f t="shared" ref="AM8:AM11" si="17">IF(AN8=0,0,IF(AN8=20%,"Leve 20%",IF(AN8=40%,"Menor 40%",IF(AN8=60%,"Moderado 60%",IF(AN8=80%,"Mayor 80%","Catastrofico 100%")))))</f>
        <v>Mayor 80%</v>
      </c>
      <c r="AN8" s="62">
        <f t="shared" ref="AN8:AN11" si="18">U8</f>
        <v>0.8</v>
      </c>
      <c r="AO8" s="63" t="str">
        <f>VLOOKUP(AK8,Matriz!$B$3:$G$8,MATCH(AN8,Matriz!$B$3:$G$3,0),FALSE)</f>
        <v>Alto</v>
      </c>
      <c r="AP8" s="25" t="s">
        <v>87</v>
      </c>
      <c r="AQ8" s="25" t="s">
        <v>108</v>
      </c>
      <c r="AR8" s="25" t="s">
        <v>109</v>
      </c>
      <c r="AS8" s="40" t="s">
        <v>110</v>
      </c>
      <c r="AT8" s="40">
        <v>45291</v>
      </c>
      <c r="AU8" s="25" t="s">
        <v>111</v>
      </c>
      <c r="AV8" s="25" t="s">
        <v>112</v>
      </c>
      <c r="AW8" s="25" t="s">
        <v>92</v>
      </c>
      <c r="AX8" s="25" t="s">
        <v>93</v>
      </c>
      <c r="AY8" s="25" t="s">
        <v>112</v>
      </c>
      <c r="AZ8" s="25" t="s">
        <v>113</v>
      </c>
      <c r="BA8" s="25" t="s">
        <v>114</v>
      </c>
      <c r="BB8" s="26">
        <v>1</v>
      </c>
      <c r="BC8" s="25" t="s">
        <v>92</v>
      </c>
      <c r="BD8" s="25" t="s">
        <v>93</v>
      </c>
      <c r="BE8" s="25" t="s">
        <v>112</v>
      </c>
      <c r="BF8" s="25"/>
      <c r="BG8" s="25" t="s">
        <v>115</v>
      </c>
      <c r="BH8" s="26">
        <v>1</v>
      </c>
      <c r="BI8" s="25" t="s">
        <v>92</v>
      </c>
      <c r="BJ8" s="25" t="s">
        <v>93</v>
      </c>
      <c r="BK8" s="25" t="s">
        <v>112</v>
      </c>
      <c r="BL8" s="25" t="s">
        <v>98</v>
      </c>
      <c r="BM8" s="25" t="s">
        <v>116</v>
      </c>
      <c r="BN8" s="17">
        <v>0</v>
      </c>
    </row>
    <row r="9" spans="1:66" ht="409.5" customHeight="1">
      <c r="A9" s="120">
        <v>3</v>
      </c>
      <c r="B9" s="120" t="s">
        <v>69</v>
      </c>
      <c r="C9" s="120" t="s">
        <v>117</v>
      </c>
      <c r="D9" s="120" t="s">
        <v>118</v>
      </c>
      <c r="E9" s="120" t="s">
        <v>72</v>
      </c>
      <c r="F9" s="120" t="s">
        <v>119</v>
      </c>
      <c r="G9" s="120" t="s">
        <v>120</v>
      </c>
      <c r="H9" s="120" t="s">
        <v>121</v>
      </c>
      <c r="I9" s="120" t="s">
        <v>122</v>
      </c>
      <c r="J9" s="134" t="s">
        <v>123</v>
      </c>
      <c r="K9" s="132" t="s">
        <v>124</v>
      </c>
      <c r="L9" s="122" t="str">
        <f t="shared" si="2"/>
        <v>Media</v>
      </c>
      <c r="M9" s="124" t="str">
        <f t="shared" si="3"/>
        <v>60%</v>
      </c>
      <c r="N9" s="34">
        <f t="shared" si="4"/>
        <v>0.6</v>
      </c>
      <c r="O9" s="120"/>
      <c r="P9" s="120" t="s">
        <v>80</v>
      </c>
      <c r="Q9" s="122">
        <f t="shared" si="5"/>
        <v>0</v>
      </c>
      <c r="R9" s="25">
        <f t="shared" si="6"/>
        <v>0</v>
      </c>
      <c r="S9" s="122" t="str">
        <f t="shared" si="7"/>
        <v>Menor 40%</v>
      </c>
      <c r="T9" s="60">
        <f t="shared" si="0"/>
        <v>0.4</v>
      </c>
      <c r="U9" s="126">
        <f t="shared" si="8"/>
        <v>0.4</v>
      </c>
      <c r="V9" s="27">
        <f t="shared" si="9"/>
        <v>0.4</v>
      </c>
      <c r="W9" s="128" t="str">
        <f>VLOOKUP(N9,Matriz!$B$3:$G$8,MATCH(V9,Matriz!$B$3:$G$3,0),FALSE)</f>
        <v>Moderado</v>
      </c>
      <c r="X9" s="25" t="s">
        <v>125</v>
      </c>
      <c r="Y9" s="60" t="str">
        <f t="shared" si="10"/>
        <v>X</v>
      </c>
      <c r="Z9" s="60" t="str">
        <f t="shared" si="11"/>
        <v xml:space="preserve"> </v>
      </c>
      <c r="AA9" s="25" t="s">
        <v>82</v>
      </c>
      <c r="AB9" s="25">
        <f t="shared" si="12"/>
        <v>0.25</v>
      </c>
      <c r="AC9" s="25" t="s">
        <v>83</v>
      </c>
      <c r="AD9" s="25">
        <f t="shared" si="1"/>
        <v>0.15</v>
      </c>
      <c r="AE9" s="62">
        <f t="shared" si="13"/>
        <v>0.4</v>
      </c>
      <c r="AF9" s="25" t="s">
        <v>84</v>
      </c>
      <c r="AG9" s="25" t="s">
        <v>85</v>
      </c>
      <c r="AH9" s="25" t="s">
        <v>86</v>
      </c>
      <c r="AI9" s="62">
        <f>M9-(M9*AE9)</f>
        <v>0.36</v>
      </c>
      <c r="AJ9" s="122" t="str">
        <f>IF(AK9=0,"Valore el control",IF(AK9=20%,"Muy baja",IF(AK9=40%,"Baja",IF(AK9=60%,"Media",IF(AK9=80%,"Alta","Muy alta")))))</f>
        <v>Valore el control</v>
      </c>
      <c r="AK9" s="130">
        <v>0</v>
      </c>
      <c r="AL9" s="25">
        <f t="shared" si="16"/>
        <v>0</v>
      </c>
      <c r="AM9" s="126" t="str">
        <f>IF(AN9=0,0,IF(AN9=20%,"Leve 20%",IF(AN9=40%,"Menor 40%",IF(AN9=60%,"Moderado 60%",IF(AN9=80%,"Mayor 80%","Catastrofico 100%")))))</f>
        <v>Menor 40%</v>
      </c>
      <c r="AN9" s="126">
        <f>U9</f>
        <v>0.4</v>
      </c>
      <c r="AO9" s="128" t="e">
        <f>VLOOKUP(AK9,Matriz!$B$3:$G$8,MATCH(AN9,Matriz!$B$3:$G$3,0),FALSE)</f>
        <v>#N/A</v>
      </c>
      <c r="AP9" s="120" t="s">
        <v>87</v>
      </c>
      <c r="AQ9" s="25" t="s">
        <v>126</v>
      </c>
      <c r="AR9" s="25" t="s">
        <v>127</v>
      </c>
      <c r="AS9" s="40">
        <v>44927</v>
      </c>
      <c r="AT9" s="40">
        <v>45291</v>
      </c>
      <c r="AU9" s="25" t="s">
        <v>90</v>
      </c>
      <c r="AV9" s="25" t="s">
        <v>128</v>
      </c>
      <c r="AW9" s="25" t="s">
        <v>129</v>
      </c>
      <c r="AX9" s="25" t="s">
        <v>93</v>
      </c>
      <c r="AY9" s="25"/>
      <c r="AZ9" s="25" t="s">
        <v>130</v>
      </c>
      <c r="BA9" s="25" t="s">
        <v>131</v>
      </c>
      <c r="BB9" s="26">
        <v>0.9</v>
      </c>
      <c r="BC9" s="85" t="s">
        <v>132</v>
      </c>
      <c r="BD9" s="25" t="s">
        <v>93</v>
      </c>
      <c r="BE9" s="25"/>
      <c r="BF9" s="25" t="s">
        <v>133</v>
      </c>
      <c r="BG9" s="25" t="s">
        <v>134</v>
      </c>
      <c r="BH9" s="26">
        <v>1</v>
      </c>
      <c r="BI9" s="85" t="s">
        <v>132</v>
      </c>
      <c r="BJ9" s="25" t="s">
        <v>93</v>
      </c>
      <c r="BK9" s="89">
        <v>1</v>
      </c>
      <c r="BL9" s="25" t="s">
        <v>98</v>
      </c>
      <c r="BM9" s="25" t="s">
        <v>135</v>
      </c>
      <c r="BN9" s="17">
        <v>1</v>
      </c>
    </row>
    <row r="10" spans="1:66" ht="153" customHeight="1">
      <c r="A10" s="121"/>
      <c r="B10" s="121"/>
      <c r="C10" s="121"/>
      <c r="D10" s="121"/>
      <c r="E10" s="121"/>
      <c r="F10" s="121"/>
      <c r="G10" s="121"/>
      <c r="H10" s="121"/>
      <c r="I10" s="121"/>
      <c r="J10" s="135"/>
      <c r="K10" s="133"/>
      <c r="L10" s="123"/>
      <c r="M10" s="125"/>
      <c r="N10" s="34">
        <f t="shared" si="4"/>
        <v>0</v>
      </c>
      <c r="O10" s="121"/>
      <c r="P10" s="121"/>
      <c r="Q10" s="123"/>
      <c r="R10" s="25">
        <f t="shared" si="6"/>
        <v>0</v>
      </c>
      <c r="S10" s="123"/>
      <c r="T10" s="60">
        <f t="shared" si="0"/>
        <v>0</v>
      </c>
      <c r="U10" s="127"/>
      <c r="V10" s="27">
        <f t="shared" si="9"/>
        <v>0</v>
      </c>
      <c r="W10" s="129"/>
      <c r="X10" s="25" t="s">
        <v>136</v>
      </c>
      <c r="Y10" s="60" t="str">
        <f t="shared" si="10"/>
        <v>X</v>
      </c>
      <c r="Z10" s="60" t="str">
        <f t="shared" si="11"/>
        <v xml:space="preserve"> </v>
      </c>
      <c r="AA10" s="25" t="s">
        <v>82</v>
      </c>
      <c r="AB10" s="25">
        <f t="shared" si="12"/>
        <v>0.25</v>
      </c>
      <c r="AC10" s="25" t="s">
        <v>83</v>
      </c>
      <c r="AD10" s="25">
        <f t="shared" si="1"/>
        <v>0.15</v>
      </c>
      <c r="AE10" s="62">
        <f>AB10+AD10</f>
        <v>0.4</v>
      </c>
      <c r="AF10" s="25" t="s">
        <v>84</v>
      </c>
      <c r="AG10" s="25" t="s">
        <v>85</v>
      </c>
      <c r="AH10" s="25" t="s">
        <v>86</v>
      </c>
      <c r="AI10" s="62">
        <f>AE9-(AE9*AE10)</f>
        <v>0.24</v>
      </c>
      <c r="AJ10" s="123"/>
      <c r="AK10" s="131"/>
      <c r="AL10" s="25">
        <f t="shared" si="16"/>
        <v>0</v>
      </c>
      <c r="AM10" s="127"/>
      <c r="AN10" s="127"/>
      <c r="AO10" s="129"/>
      <c r="AP10" s="121"/>
      <c r="AQ10" s="25" t="s">
        <v>137</v>
      </c>
      <c r="AR10" s="25" t="s">
        <v>127</v>
      </c>
      <c r="AS10" s="40">
        <v>44927</v>
      </c>
      <c r="AT10" s="40">
        <v>45291</v>
      </c>
      <c r="AU10" s="25" t="s">
        <v>90</v>
      </c>
      <c r="AV10" s="25" t="s">
        <v>138</v>
      </c>
      <c r="AW10" s="82" t="s">
        <v>139</v>
      </c>
      <c r="AX10" s="25" t="s">
        <v>93</v>
      </c>
      <c r="AY10" s="25"/>
      <c r="AZ10" s="25" t="s">
        <v>140</v>
      </c>
      <c r="BA10" s="25" t="s">
        <v>141</v>
      </c>
      <c r="BB10" s="26">
        <v>1</v>
      </c>
      <c r="BC10" s="84" t="s">
        <v>142</v>
      </c>
      <c r="BD10" s="25" t="s">
        <v>93</v>
      </c>
      <c r="BE10" s="25"/>
      <c r="BF10" s="25" t="s">
        <v>133</v>
      </c>
      <c r="BG10" s="25" t="s">
        <v>143</v>
      </c>
      <c r="BH10" s="26">
        <v>1</v>
      </c>
      <c r="BI10" s="84" t="s">
        <v>142</v>
      </c>
      <c r="BJ10" s="25" t="s">
        <v>93</v>
      </c>
      <c r="BK10" s="89">
        <v>1</v>
      </c>
      <c r="BL10" s="25" t="s">
        <v>98</v>
      </c>
      <c r="BM10" s="25" t="s">
        <v>144</v>
      </c>
      <c r="BN10" s="17">
        <v>1</v>
      </c>
    </row>
    <row r="11" spans="1:66" s="83" customFormat="1" ht="60.75" customHeight="1">
      <c r="A11" s="66"/>
      <c r="B11" s="66" t="s">
        <v>145</v>
      </c>
      <c r="C11" s="66"/>
      <c r="D11" s="66"/>
      <c r="E11" s="66"/>
      <c r="F11" s="66"/>
      <c r="G11" s="66"/>
      <c r="H11" s="66"/>
      <c r="I11" s="66" t="s">
        <v>146</v>
      </c>
      <c r="J11" s="67"/>
      <c r="K11" s="68"/>
      <c r="L11" s="69" t="str">
        <f t="shared" si="2"/>
        <v>Defina la frecuencia</v>
      </c>
      <c r="M11" s="70" t="str">
        <f t="shared" si="3"/>
        <v>Defina la Frecuencia</v>
      </c>
      <c r="N11" s="71" t="e">
        <f t="shared" si="4"/>
        <v>#VALUE!</v>
      </c>
      <c r="O11" s="66"/>
      <c r="P11" s="66"/>
      <c r="Q11" s="69">
        <f t="shared" si="5"/>
        <v>0</v>
      </c>
      <c r="R11" s="66">
        <f t="shared" si="6"/>
        <v>0</v>
      </c>
      <c r="S11" s="69">
        <f t="shared" si="7"/>
        <v>0</v>
      </c>
      <c r="T11" s="69">
        <f t="shared" si="0"/>
        <v>0</v>
      </c>
      <c r="U11" s="72">
        <f t="shared" si="8"/>
        <v>0</v>
      </c>
      <c r="V11" s="71">
        <f t="shared" si="9"/>
        <v>0</v>
      </c>
      <c r="W11" s="73" t="e">
        <f>VLOOKUP(N11,Matriz!$B$3:$G$8,MATCH(V11,Matriz!$B$3:$G$3,0),FALSE)</f>
        <v>#VALUE!</v>
      </c>
      <c r="X11" s="66"/>
      <c r="Y11" s="69" t="str">
        <f t="shared" si="10"/>
        <v xml:space="preserve"> </v>
      </c>
      <c r="Z11" s="69" t="str">
        <f t="shared" si="11"/>
        <v xml:space="preserve"> </v>
      </c>
      <c r="AA11" s="66"/>
      <c r="AB11" s="66" t="str">
        <f t="shared" si="12"/>
        <v/>
      </c>
      <c r="AC11" s="66"/>
      <c r="AD11" s="66">
        <f t="shared" si="1"/>
        <v>0.15</v>
      </c>
      <c r="AE11" s="72" t="e">
        <f t="shared" si="13"/>
        <v>#VALUE!</v>
      </c>
      <c r="AF11" s="66"/>
      <c r="AG11" s="66"/>
      <c r="AH11" s="66"/>
      <c r="AI11" s="72" t="e">
        <f t="shared" ref="AI11" si="19">M11-(M8*AE11)</f>
        <v>#VALUE!</v>
      </c>
      <c r="AJ11" s="69" t="e">
        <f t="shared" si="14"/>
        <v>#VALUE!</v>
      </c>
      <c r="AK11" s="74" t="e">
        <f t="shared" si="15"/>
        <v>#VALUE!</v>
      </c>
      <c r="AL11" s="66" t="e">
        <f t="shared" si="16"/>
        <v>#VALUE!</v>
      </c>
      <c r="AM11" s="72">
        <f t="shared" si="17"/>
        <v>0</v>
      </c>
      <c r="AN11" s="72">
        <f t="shared" si="18"/>
        <v>0</v>
      </c>
      <c r="AO11" s="73" t="e">
        <f>VLOOKUP(AK11,Matriz!$B$3:$G$8,MATCH(AN11,Matriz!$B$3:$G$3,0),FALSE)</f>
        <v>#VALUE!</v>
      </c>
      <c r="AP11" s="66"/>
      <c r="AQ11" s="66"/>
      <c r="AR11" s="66"/>
      <c r="AS11" s="75"/>
      <c r="AT11" s="75"/>
      <c r="AU11" s="66"/>
      <c r="AV11" s="66"/>
      <c r="AW11" s="66"/>
      <c r="AX11" s="66"/>
      <c r="AY11" s="66"/>
      <c r="AZ11" s="66"/>
      <c r="BA11" s="66"/>
      <c r="BB11" s="76"/>
      <c r="BC11" s="66"/>
      <c r="BD11" s="66"/>
      <c r="BE11" s="66"/>
      <c r="BF11" s="66"/>
      <c r="BG11" s="66"/>
      <c r="BH11" s="76"/>
      <c r="BI11" s="66"/>
      <c r="BJ11" s="66"/>
      <c r="BK11" s="66"/>
      <c r="BL11" s="66"/>
      <c r="BM11" s="66"/>
      <c r="BN11" s="77"/>
    </row>
    <row r="12" spans="1:66" s="78" customFormat="1" ht="60.75" customHeight="1">
      <c r="A12" s="66"/>
      <c r="B12" s="66" t="s">
        <v>145</v>
      </c>
      <c r="C12" s="66"/>
      <c r="D12" s="66"/>
      <c r="E12" s="66"/>
      <c r="F12" s="66"/>
      <c r="G12" s="66"/>
      <c r="H12" s="66"/>
      <c r="I12" s="66" t="s">
        <v>147</v>
      </c>
      <c r="J12" s="67"/>
      <c r="K12" s="68"/>
      <c r="L12" s="69" t="str">
        <f>IF(K12=0,"Defina la frecuencia",IF(K12="2 veces por año","Muy baja",IF(K12="3 a 24 veces por año","Baja",IF(K12="24 a 500 veces por año","Media",IF(K12="500 veces al año y maximo 5000veces por año","Alta","Muy alta")))))</f>
        <v>Defina la frecuencia</v>
      </c>
      <c r="M12" s="70" t="str">
        <f>IF(L12="Muy baja","20%",IF(L12="Baja","40%",IF(L12="Media","60%",IF(L12="Alta","80%",IF(L12="Muy alta","100%","Defina la Frecuencia")))))</f>
        <v>Defina la Frecuencia</v>
      </c>
      <c r="N12" s="71" t="e">
        <f>VALUE(M12)</f>
        <v>#VALUE!</v>
      </c>
      <c r="O12" s="66"/>
      <c r="P12" s="66"/>
      <c r="Q12" s="69">
        <f>IF(O12=0,0,IF(O12="Afectación menor a 10 SMLMV","Leve 20%",IF(O12="Entre 10 y 50 SMLMV","Menor 40%",IF(O12="Entre 50 y 100 SMLMV","Moderado 60%",IF(O12="Entre 100 y 500 SMLMV","Mayor 80%","Catastrofico 100%")))))</f>
        <v>0</v>
      </c>
      <c r="R12" s="66">
        <f>IF(O12=0,0,IF(Q12="Leve 20%",20%,IF(Q12="Menor 40%",40%,IF(Q12="Moderado 60%",60%,IF(Q12="Mayor 80%",80%,100%)))))</f>
        <v>0</v>
      </c>
      <c r="S12" s="69">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69">
        <f>IF(S12=0,0,IF(S12="Leve 20%",20%,IF(S12="Menor 40%",40%,IF(S12="Moderado 60%",60%,IF(S12="Mayor 80%",80%,100%)))))</f>
        <v>0</v>
      </c>
      <c r="U12" s="72">
        <f>IF(R12&gt;T12,R12,T12)</f>
        <v>0</v>
      </c>
      <c r="V12" s="71">
        <f>VALUE(U12)</f>
        <v>0</v>
      </c>
      <c r="W12" s="73" t="e">
        <f>VLOOKUP(N12,Matriz!$B$3:$G$8,MATCH(V12,Matriz!$B$3:$G$3,0),FALSE)</f>
        <v>#VALUE!</v>
      </c>
      <c r="X12" s="66"/>
      <c r="Y12" s="69" t="str">
        <f>IF(AA12="Preventivo","X",IF(AA12="Detectivo","X"," "))</f>
        <v xml:space="preserve"> </v>
      </c>
      <c r="Z12" s="69" t="str">
        <f>IF(AA12="Correctivo","X"," ")</f>
        <v xml:space="preserve"> </v>
      </c>
      <c r="AA12" s="66"/>
      <c r="AB12" s="66" t="str">
        <f>IF(AA12="","",IF(AA12="Preventivo",25%,IF(AA12="Detectivo",15%,10%)))</f>
        <v/>
      </c>
      <c r="AC12" s="66"/>
      <c r="AD12" s="66">
        <f>IF(AC12="Automatico",25%,15%)</f>
        <v>0.15</v>
      </c>
      <c r="AE12" s="72" t="e">
        <f>AB12+AD12</f>
        <v>#VALUE!</v>
      </c>
      <c r="AF12" s="66"/>
      <c r="AG12" s="66"/>
      <c r="AH12" s="66"/>
      <c r="AI12" s="72" t="e">
        <f>M12-(M7*AE12)</f>
        <v>#VALUE!</v>
      </c>
      <c r="AJ12" s="69" t="e">
        <f>IF(AK12=0,"Valore el control",IF(AK12=20%,"Muy baja",IF(AK12=40%,"Baja",IF(AK12=60%,"Media",IF(AK12=80%,"Alta","Muy alta")))))</f>
        <v>#VALUE!</v>
      </c>
      <c r="AK12" s="74" t="e">
        <f>IF(AI12&lt;20%,20%,IF(AI12&lt;40%,40%,IF(AI12&lt;60%,60%,IF(AI12&lt;80%,80%,100%))))</f>
        <v>#VALUE!</v>
      </c>
      <c r="AL12" s="66" t="e">
        <f>VALUE(AK12)</f>
        <v>#VALUE!</v>
      </c>
      <c r="AM12" s="72">
        <f>IF(AN12=0,0,IF(AN12=20%,"Leve 20%",IF(AN12=40%,"Menor 40%",IF(AN12=60%,"Moderado 60%",IF(AN12=80%,"Mayor 80%","Catastrofico 100%")))))</f>
        <v>0</v>
      </c>
      <c r="AN12" s="72">
        <f>U12</f>
        <v>0</v>
      </c>
      <c r="AO12" s="73" t="e">
        <f>VLOOKUP(AK12,Matriz!$B$3:$G$8,MATCH(AN12,Matriz!$B$3:$G$3,0),FALSE)</f>
        <v>#VALUE!</v>
      </c>
      <c r="AP12" s="66"/>
      <c r="AQ12" s="66"/>
      <c r="AR12" s="66"/>
      <c r="AS12" s="75"/>
      <c r="AT12" s="75"/>
      <c r="AU12" s="66"/>
      <c r="AV12" s="66"/>
      <c r="AW12" s="66"/>
      <c r="AX12" s="66"/>
      <c r="AY12" s="66"/>
      <c r="AZ12" s="66"/>
      <c r="BA12" s="66"/>
      <c r="BB12" s="76"/>
      <c r="BC12" s="66"/>
      <c r="BD12" s="66"/>
      <c r="BE12" s="66"/>
      <c r="BF12" s="66"/>
      <c r="BG12" s="66"/>
      <c r="BH12" s="76"/>
      <c r="BI12" s="66"/>
      <c r="BJ12" s="66"/>
      <c r="BK12" s="66"/>
      <c r="BL12" s="66"/>
      <c r="BM12" s="66"/>
      <c r="BN12" s="77"/>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5" customHeight="1"/>
  </sheetData>
  <mergeCells count="51">
    <mergeCell ref="H9:H10"/>
    <mergeCell ref="G9:G10"/>
    <mergeCell ref="A9:A10"/>
    <mergeCell ref="F9:F10"/>
    <mergeCell ref="E9:E10"/>
    <mergeCell ref="D9:D10"/>
    <mergeCell ref="C9:C10"/>
    <mergeCell ref="B9:B10"/>
    <mergeCell ref="AN9:AN10"/>
    <mergeCell ref="AO9:AO10"/>
    <mergeCell ref="K9:K10"/>
    <mergeCell ref="J9:J10"/>
    <mergeCell ref="I9:I10"/>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X5:X6"/>
    <mergeCell ref="F4:W5"/>
    <mergeCell ref="X4:AP4"/>
    <mergeCell ref="Y5:Z5"/>
    <mergeCell ref="D4:D6"/>
    <mergeCell ref="BC4:BH5"/>
    <mergeCell ref="BI4:BN5"/>
    <mergeCell ref="AA5:AH5"/>
    <mergeCell ref="AI5:AI6"/>
    <mergeCell ref="AJ5:AJ6"/>
    <mergeCell ref="AK5:AK6"/>
    <mergeCell ref="AM5:AM6"/>
    <mergeCell ref="AQ4:AV5"/>
    <mergeCell ref="AW4:BB5"/>
    <mergeCell ref="AN5:AN6"/>
    <mergeCell ref="AO5:AO6"/>
    <mergeCell ref="AP5:AP6"/>
    <mergeCell ref="J1:L3"/>
    <mergeCell ref="C1:I1"/>
    <mergeCell ref="C2:I2"/>
    <mergeCell ref="C3:E3"/>
    <mergeCell ref="F3:I3"/>
  </mergeCells>
  <conditionalFormatting sqref="N10 L7:N9 L11:N12">
    <cfRule type="expression" dxfId="28" priority="60">
      <formula>IF($L7="Muy alta",TRUE,FALSE)</formula>
    </cfRule>
    <cfRule type="expression" dxfId="27" priority="61">
      <formula>IF($L7="Alta",TRUE,FALSE)</formula>
    </cfRule>
    <cfRule type="expression" dxfId="26" priority="62">
      <formula>IF($L7="Media",TRUE,FALSE)</formula>
    </cfRule>
    <cfRule type="expression" dxfId="25" priority="64">
      <formula>IF($L7="Baja",TRUE,FALSE)</formula>
    </cfRule>
    <cfRule type="expression" dxfId="24" priority="65">
      <formula>IF($L7="Muy Baja",TRUE,FALSE)</formula>
    </cfRule>
  </conditionalFormatting>
  <conditionalFormatting sqref="V10 U7:V9 U11:V12 AM7:AN9 AM11:AN12">
    <cfRule type="expression" dxfId="23" priority="50">
      <formula>IF($U7=100%,TRUE,FALSE)</formula>
    </cfRule>
    <cfRule type="expression" dxfId="22" priority="51">
      <formula>IF($U7=80%,TRUE,FALSE)</formula>
    </cfRule>
    <cfRule type="expression" dxfId="21" priority="52">
      <formula>IF($U7=60%,TRUE,FALSE)</formula>
    </cfRule>
    <cfRule type="expression" dxfId="20" priority="53">
      <formula>IF($U7=40%,TRUE,FALSE)</formula>
    </cfRule>
    <cfRule type="expression" dxfId="19" priority="54">
      <formula>IF($U7=20%,TRUE,FALSE)</formula>
    </cfRule>
  </conditionalFormatting>
  <conditionalFormatting sqref="Q11:Q12 Q7:Q9">
    <cfRule type="expression" dxfId="18" priority="34">
      <formula>IF($Q7="Catastrofico 100%",TRUE,FALSE)</formula>
    </cfRule>
    <cfRule type="expression" dxfId="17" priority="35">
      <formula>IF($Q7="Mayor 80%",TRUE,FALSE)</formula>
    </cfRule>
    <cfRule type="expression" dxfId="16" priority="36">
      <formula>IF($Q7="Moderado 60%",TRUE,FALSE)</formula>
    </cfRule>
    <cfRule type="expression" dxfId="15" priority="37">
      <formula>IF($Q7="Menor 40%",TRUE,FALSE)</formula>
    </cfRule>
    <cfRule type="expression" dxfId="14" priority="38">
      <formula>IF($Q7="Leve 20%",TRUE,FALSE)</formula>
    </cfRule>
  </conditionalFormatting>
  <conditionalFormatting sqref="S11:S12 S7:S9">
    <cfRule type="expression" dxfId="13" priority="29">
      <formula>IF($S7="Catastrofico 100%",TRUE,FALSE)</formula>
    </cfRule>
    <cfRule type="expression" dxfId="12" priority="30">
      <formula>IF($S7="Mayor 80%",TRUE,FALSE)</formula>
    </cfRule>
    <cfRule type="expression" dxfId="11" priority="31">
      <formula>IF($S7="Moderado 60%",TRUE,FALSE)</formula>
    </cfRule>
    <cfRule type="expression" dxfId="10" priority="32">
      <formula>IF($S7="Menor 40%",TRUE,FALSE)</formula>
    </cfRule>
    <cfRule type="expression" dxfId="9" priority="33">
      <formula>IF($S7="Leve 20%",TRUE,FALSE)</formula>
    </cfRule>
  </conditionalFormatting>
  <conditionalFormatting sqref="W11:W12 W7:W9 AO11:AO12 AO7:AO9">
    <cfRule type="expression" dxfId="8" priority="20">
      <formula>IF($W7="Extremo",TRUE,FALSE)</formula>
    </cfRule>
    <cfRule type="expression" dxfId="7" priority="21">
      <formula>IF($W7="Alto",TRUE,FALSE)</formula>
    </cfRule>
    <cfRule type="expression" dxfId="6" priority="22">
      <formula>IF($W7="Moderado",TRUE,FALSE)</formula>
    </cfRule>
    <cfRule type="expression" dxfId="5" priority="23">
      <formula>IF($W7="Bajo",TRUE,FALSE)</formula>
    </cfRule>
  </conditionalFormatting>
  <conditionalFormatting sqref="AJ7:AK9 AJ11:AK12">
    <cfRule type="expression" dxfId="4" priority="15">
      <formula>IF($AJ7="Muy alta",TRUE,FALSE)</formula>
    </cfRule>
    <cfRule type="expression" dxfId="3" priority="16">
      <formula>IF($AJ7="Alta",TRUE,FALSE)</formula>
    </cfRule>
    <cfRule type="expression" dxfId="2" priority="17">
      <formula>IF($AJ7="Media",TRUE,FALSE)</formula>
    </cfRule>
    <cfRule type="expression" dxfId="1" priority="18">
      <formula>IF($AJ7="Baja",TRUE,FALSE)</formula>
    </cfRule>
    <cfRule type="expression" dxfId="0" priority="19">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K11:K12 K7:K9</xm:sqref>
        </x14:dataValidation>
        <x14:dataValidation type="list" allowBlank="1" showInputMessage="1" showErrorMessage="1" xr:uid="{161664FB-FB43-46A2-ACA3-A1D959DBE1E8}">
          <x14:formula1>
            <xm:f>Listas!$E$3:$E$7</xm:f>
          </x14:formula1>
          <xm:sqref>O11:O12 O7:O9</xm:sqref>
        </x14:dataValidation>
        <x14:dataValidation type="list" allowBlank="1" showInputMessage="1" showErrorMessage="1" xr:uid="{CE63960E-9783-4930-BB1A-C82EC5B2BDFA}">
          <x14:formula1>
            <xm:f>Listas!$F$3:$F$7</xm:f>
          </x14:formula1>
          <xm:sqref>P11:P12 P7:P9</xm:sqref>
        </x14:dataValidation>
        <x14:dataValidation type="list" allowBlank="1" showInputMessage="1" showErrorMessage="1" xr:uid="{2C27F230-6833-4B66-91EB-0AC5B9E00340}">
          <x14:formula1>
            <xm:f>Listas!$N$2:$N$5</xm:f>
          </x14:formula1>
          <xm:sqref>AP11:AP12 AP7:AP9</xm:sqref>
        </x14:dataValidation>
        <x14:dataValidation type="list" allowBlank="1" showInputMessage="1" showErrorMessage="1" xr:uid="{008DCCA4-6B15-4E9E-BF0B-024B6C2A85D2}">
          <x14:formula1>
            <xm:f>Listas!$A$2:$A$10</xm:f>
          </x14:formula1>
          <xm:sqref>J11:J12 J7:J9</xm:sqref>
        </x14:dataValidation>
        <x14:dataValidation type="list" allowBlank="1" showInputMessage="1" showErrorMessage="1" xr:uid="{1651180C-A264-4DBE-8DDC-1E33069FADA3}">
          <x14:formula1>
            <xm:f>Listas!$R$2:$R$3</xm:f>
          </x14:formula1>
          <xm:sqref>B11:B12 B7:B9</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BD7:BD12 AX7:AX12 BJ7:BJ12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N5" sqref="N5"/>
    </sheetView>
  </sheetViews>
  <sheetFormatPr defaultColWidth="11.42578125" defaultRowHeight="1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44</v>
      </c>
      <c r="C1" s="6" t="s">
        <v>148</v>
      </c>
      <c r="E1" s="136" t="s">
        <v>149</v>
      </c>
      <c r="F1" s="136"/>
      <c r="H1" s="137" t="s">
        <v>34</v>
      </c>
      <c r="I1" s="137"/>
      <c r="J1" s="137"/>
      <c r="K1" s="137"/>
      <c r="L1" s="137"/>
      <c r="N1" s="5" t="s">
        <v>40</v>
      </c>
      <c r="P1" s="7" t="s">
        <v>61</v>
      </c>
      <c r="R1" s="7" t="s">
        <v>150</v>
      </c>
      <c r="T1" s="8" t="s">
        <v>64</v>
      </c>
    </row>
    <row r="2" spans="1:23" ht="49.5" customHeight="1">
      <c r="A2" s="9" t="s">
        <v>151</v>
      </c>
      <c r="C2" s="11" t="s">
        <v>104</v>
      </c>
      <c r="E2" s="14" t="s">
        <v>152</v>
      </c>
      <c r="F2" s="14" t="s">
        <v>48</v>
      </c>
      <c r="H2" s="22" t="s">
        <v>82</v>
      </c>
      <c r="I2" s="22" t="s">
        <v>153</v>
      </c>
      <c r="J2" s="22" t="s">
        <v>84</v>
      </c>
      <c r="K2" s="22" t="s">
        <v>85</v>
      </c>
      <c r="L2" s="22" t="s">
        <v>86</v>
      </c>
      <c r="N2" s="21" t="s">
        <v>154</v>
      </c>
      <c r="P2" s="36" t="s">
        <v>111</v>
      </c>
      <c r="R2" s="22" t="s">
        <v>69</v>
      </c>
      <c r="T2" s="25" t="s">
        <v>93</v>
      </c>
    </row>
    <row r="3" spans="1:23" ht="49.5" customHeight="1">
      <c r="A3" s="9" t="s">
        <v>155</v>
      </c>
      <c r="C3" s="11" t="s">
        <v>78</v>
      </c>
      <c r="E3" s="15" t="s">
        <v>156</v>
      </c>
      <c r="F3" s="15" t="s">
        <v>157</v>
      </c>
      <c r="H3" s="22" t="s">
        <v>158</v>
      </c>
      <c r="I3" s="22" t="s">
        <v>83</v>
      </c>
      <c r="J3" s="22" t="s">
        <v>159</v>
      </c>
      <c r="K3" s="22" t="s">
        <v>160</v>
      </c>
      <c r="L3" s="22" t="s">
        <v>161</v>
      </c>
      <c r="N3" s="86" t="s">
        <v>162</v>
      </c>
      <c r="P3" s="37" t="s">
        <v>90</v>
      </c>
      <c r="R3" s="22" t="s">
        <v>145</v>
      </c>
      <c r="T3" s="25" t="s">
        <v>163</v>
      </c>
    </row>
    <row r="4" spans="1:23" ht="96" customHeight="1">
      <c r="A4" s="9" t="s">
        <v>164</v>
      </c>
      <c r="C4" s="11" t="s">
        <v>124</v>
      </c>
      <c r="E4" s="15" t="s">
        <v>79</v>
      </c>
      <c r="F4" s="15" t="s">
        <v>80</v>
      </c>
      <c r="H4" s="22" t="s">
        <v>165</v>
      </c>
      <c r="I4" s="2"/>
      <c r="J4" s="2"/>
      <c r="K4" s="2"/>
      <c r="L4" s="2"/>
      <c r="N4" s="23" t="s">
        <v>166</v>
      </c>
      <c r="P4" s="36" t="s">
        <v>167</v>
      </c>
    </row>
    <row r="5" spans="1:23" ht="49.5" customHeight="1">
      <c r="A5" s="9" t="s">
        <v>168</v>
      </c>
      <c r="C5" s="11" t="s">
        <v>169</v>
      </c>
      <c r="E5" s="15" t="s">
        <v>170</v>
      </c>
      <c r="F5" s="15" t="s">
        <v>171</v>
      </c>
      <c r="N5" s="23"/>
    </row>
    <row r="6" spans="1:23" ht="49.5" customHeight="1">
      <c r="A6" s="9" t="s">
        <v>172</v>
      </c>
      <c r="C6" s="12" t="s">
        <v>173</v>
      </c>
      <c r="E6" s="15" t="s">
        <v>105</v>
      </c>
      <c r="F6" s="15" t="s">
        <v>106</v>
      </c>
      <c r="N6" s="20"/>
    </row>
    <row r="7" spans="1:23" ht="49.5" customHeight="1">
      <c r="A7" s="9" t="s">
        <v>174</v>
      </c>
      <c r="E7" s="15" t="s">
        <v>175</v>
      </c>
      <c r="F7" s="15" t="s">
        <v>176</v>
      </c>
    </row>
    <row r="8" spans="1:23" ht="49.5" customHeight="1">
      <c r="A8" s="9" t="s">
        <v>177</v>
      </c>
      <c r="C8" s="6" t="s">
        <v>178</v>
      </c>
      <c r="E8" s="13"/>
      <c r="F8" s="13"/>
    </row>
    <row r="9" spans="1:23" ht="51.75" customHeight="1">
      <c r="A9" s="9" t="s">
        <v>179</v>
      </c>
      <c r="C9" s="22" t="s">
        <v>180</v>
      </c>
    </row>
    <row r="10" spans="1:23" ht="55.5" customHeight="1">
      <c r="A10" s="9" t="s">
        <v>181</v>
      </c>
      <c r="C10" s="22" t="s">
        <v>182</v>
      </c>
      <c r="E10" s="13"/>
      <c r="F10" s="13"/>
    </row>
    <row r="11" spans="1:23" ht="40.5" customHeight="1">
      <c r="A11" s="9" t="s">
        <v>183</v>
      </c>
      <c r="C11" s="22" t="s">
        <v>184</v>
      </c>
    </row>
    <row r="12" spans="1:23" ht="40.5" customHeight="1">
      <c r="C12" s="22" t="s">
        <v>185</v>
      </c>
    </row>
    <row r="13" spans="1:23" ht="40.5" customHeight="1">
      <c r="C13" s="22" t="s">
        <v>186</v>
      </c>
    </row>
    <row r="14" spans="1:23" ht="40.5" customHeight="1"/>
    <row r="15" spans="1:23" ht="40.5" customHeight="1">
      <c r="V15" s="28"/>
    </row>
    <row r="16" spans="1:23">
      <c r="V16" s="29"/>
      <c r="W16" s="29"/>
    </row>
    <row r="17" spans="22:23">
      <c r="V17" s="29"/>
      <c r="W17" s="29"/>
    </row>
    <row r="18" spans="22:23">
      <c r="V18" s="29"/>
      <c r="W18" s="29"/>
    </row>
    <row r="19" spans="22:23">
      <c r="V19" s="29"/>
      <c r="W19" s="29"/>
    </row>
    <row r="20" spans="22:23">
      <c r="V20" s="29"/>
      <c r="W20" s="29"/>
    </row>
    <row r="21" spans="22:23">
      <c r="V21" s="29"/>
      <c r="W21" s="29"/>
    </row>
    <row r="22" spans="22:23">
      <c r="V22" s="29"/>
      <c r="W22" s="29"/>
    </row>
    <row r="23" spans="22:23">
      <c r="V23" s="29"/>
      <c r="W23" s="29"/>
    </row>
    <row r="24" spans="22:23">
      <c r="V24" s="29"/>
      <c r="W24" s="29"/>
    </row>
    <row r="25" spans="22:23">
      <c r="V25" s="29"/>
      <c r="W25" s="29"/>
    </row>
    <row r="26" spans="22:23">
      <c r="V26" s="29"/>
      <c r="W26" s="29"/>
    </row>
    <row r="27" spans="22:23">
      <c r="V27" s="29"/>
      <c r="W27" s="29"/>
    </row>
    <row r="28" spans="22:23">
      <c r="V28" s="29"/>
      <c r="W28" s="29"/>
    </row>
    <row r="29" spans="22:23">
      <c r="V29" s="29"/>
      <c r="W29" s="29"/>
    </row>
    <row r="30" spans="22:23">
      <c r="V30" s="29"/>
      <c r="W30" s="29"/>
    </row>
    <row r="31" spans="22:23">
      <c r="V31" s="29"/>
      <c r="W31" s="29"/>
    </row>
    <row r="32" spans="22:23">
      <c r="V32" s="29"/>
      <c r="W32" s="29"/>
    </row>
    <row r="33" spans="22:23">
      <c r="V33" s="29"/>
      <c r="W33" s="29"/>
    </row>
    <row r="34" spans="22:23">
      <c r="V34" s="29"/>
      <c r="W34" s="29"/>
    </row>
    <row r="35" spans="22:23">
      <c r="V35" s="29"/>
      <c r="W35" s="29"/>
    </row>
    <row r="36" spans="22:23">
      <c r="V36" s="29"/>
      <c r="W36" s="29"/>
    </row>
    <row r="37" spans="22:23">
      <c r="V37" s="29"/>
      <c r="W37" s="29"/>
    </row>
    <row r="38" spans="22:23">
      <c r="V38" s="29"/>
      <c r="W38" s="29"/>
    </row>
    <row r="39" spans="22:23">
      <c r="V39" s="29"/>
      <c r="W39" s="29"/>
    </row>
    <row r="40" spans="22:23">
      <c r="V40" s="29"/>
      <c r="W40" s="29"/>
    </row>
  </sheetData>
  <mergeCells count="2">
    <mergeCell ref="E1:F1"/>
    <mergeCell ref="H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8" ma:contentTypeDescription="Crear nuevo documento." ma:contentTypeScope="" ma:versionID="e1273b3aa1073d6852a6b6d92e72d84b">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383f3a98d24bbe949e916eab3ff618d2"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A1E795D-0D18-40DF-9B05-5110FF1D3E9F}"/>
</file>

<file path=customXml/itemProps2.xml><?xml version="1.0" encoding="utf-8"?>
<ds:datastoreItem xmlns:ds="http://schemas.openxmlformats.org/officeDocument/2006/customXml" ds:itemID="{7A0F3EFA-AED4-47E0-AA61-A5300FA6E8B1}"/>
</file>

<file path=customXml/itemProps3.xml><?xml version="1.0" encoding="utf-8"?>
<ds:datastoreItem xmlns:ds="http://schemas.openxmlformats.org/officeDocument/2006/customXml" ds:itemID="{8ABA5529-658F-44B8-B6E4-B193C1E4E00F}"/>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2024-02-16T16:31:23Z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