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11"/>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2 Diciembre\seguimiento riesgos 2022\"/>
    </mc:Choice>
  </mc:AlternateContent>
  <xr:revisionPtr revIDLastSave="22" documentId="13_ncr:1_{F4CD7812-02CC-4849-BCB9-7A5E38277801}" xr6:coauthVersionLast="47" xr6:coauthVersionMax="47" xr10:uidLastSave="{3626BAE0-3807-435D-983B-303D230F57E7}"/>
  <bookViews>
    <workbookView xWindow="-120" yWindow="-120" windowWidth="20730" windowHeight="11160" tabRatio="792" xr2:uid="{00000000-000D-0000-FFFF-FFFF00000000}"/>
  </bookViews>
  <sheets>
    <sheet name="RIESGOS DE GESTIÓN H1" sheetId="1" r:id="rId1"/>
    <sheet name="RIESGOS DE CORRUPCION H2" sheetId="4" state="hidden" r:id="rId2"/>
    <sheet name="RIESGOS DE SEGURIDAD DE INFO H3" sheetId="6" state="hidden" r:id="rId3"/>
    <sheet name="Listas" sheetId="3" state="hidden" r:id="rId4"/>
    <sheet name="Matriz" sheetId="5" state="hidden" r:id="rId5"/>
    <sheet name="FORMULACIÓN" sheetId="2" state="hidden" r:id="rId6"/>
  </sheets>
  <externalReferences>
    <externalReference r:id="rId7"/>
  </externalReferences>
  <definedNames>
    <definedName name="_xlnm._FilterDatabase" localSheetId="0" hidden="1">'RIESGOS DE GESTIÓN H1'!$A$4:$XFC$4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5" i="1" l="1"/>
  <c r="AB15" i="1"/>
  <c r="Z15" i="1"/>
  <c r="Y15" i="1"/>
  <c r="S15" i="1"/>
  <c r="T15" i="1" s="1"/>
  <c r="Q15" i="1"/>
  <c r="R15" i="1" s="1"/>
  <c r="L15" i="1"/>
  <c r="M15" i="1" s="1"/>
  <c r="AD14" i="1"/>
  <c r="AB14" i="1"/>
  <c r="Z14" i="1"/>
  <c r="Y14" i="1"/>
  <c r="S14" i="1"/>
  <c r="T14" i="1" s="1"/>
  <c r="Q14" i="1"/>
  <c r="R14" i="1" s="1"/>
  <c r="L14" i="1"/>
  <c r="M14" i="1" s="1"/>
  <c r="AD13" i="1"/>
  <c r="AB13" i="1"/>
  <c r="AE13" i="1" s="1"/>
  <c r="Z13" i="1"/>
  <c r="Y13" i="1"/>
  <c r="S13" i="1"/>
  <c r="T13" i="1" s="1"/>
  <c r="R13" i="1"/>
  <c r="U13" i="1" s="1"/>
  <c r="Q13" i="1"/>
  <c r="L13" i="1"/>
  <c r="M13" i="1" s="1"/>
  <c r="T12" i="1"/>
  <c r="R12" i="1"/>
  <c r="T11" i="1"/>
  <c r="R11" i="1"/>
  <c r="AD10" i="1"/>
  <c r="AB10" i="1"/>
  <c r="AE10" i="1" s="1"/>
  <c r="Z10" i="1"/>
  <c r="Y10" i="1"/>
  <c r="S10" i="1"/>
  <c r="T10" i="1" s="1"/>
  <c r="R10" i="1"/>
  <c r="U10" i="1" s="1"/>
  <c r="Q10" i="1"/>
  <c r="L10" i="1"/>
  <c r="M10" i="1" s="1"/>
  <c r="AD7" i="1"/>
  <c r="AB7" i="1"/>
  <c r="AE7" i="1" s="1"/>
  <c r="Z7" i="1"/>
  <c r="Y7" i="1"/>
  <c r="S7" i="1"/>
  <c r="T7" i="1" s="1"/>
  <c r="Q7" i="1"/>
  <c r="R7" i="1" s="1"/>
  <c r="L7" i="1"/>
  <c r="M7" i="1" s="1"/>
  <c r="U15" i="1" l="1"/>
  <c r="AE15" i="1"/>
  <c r="AI7" i="1"/>
  <c r="U14" i="1"/>
  <c r="AN14" i="1" s="1"/>
  <c r="AM14" i="1" s="1"/>
  <c r="AE14" i="1"/>
  <c r="AI14" i="1" s="1"/>
  <c r="AK14" i="1" s="1"/>
  <c r="AI15" i="1"/>
  <c r="AK15" i="1" s="1"/>
  <c r="N15" i="1"/>
  <c r="AN15" i="1"/>
  <c r="AM15" i="1" s="1"/>
  <c r="V15" i="1"/>
  <c r="N14" i="1"/>
  <c r="AI13" i="1"/>
  <c r="AK13" i="1" s="1"/>
  <c r="N13" i="1"/>
  <c r="AN13" i="1"/>
  <c r="AM13" i="1" s="1"/>
  <c r="V13" i="1"/>
  <c r="AI10" i="1"/>
  <c r="AK10" i="1" s="1"/>
  <c r="N10" i="1"/>
  <c r="AN10" i="1"/>
  <c r="AM10" i="1" s="1"/>
  <c r="V10" i="1"/>
  <c r="N7" i="1"/>
  <c r="U7" i="1"/>
  <c r="AU27" i="6"/>
  <c r="AB27" i="6"/>
  <c r="AU26" i="6"/>
  <c r="AB26" i="6"/>
  <c r="AD26" i="6" s="1"/>
  <c r="AU25" i="6"/>
  <c r="AV25" i="6" s="1"/>
  <c r="AB25" i="6"/>
  <c r="AU24" i="6"/>
  <c r="AB24" i="6"/>
  <c r="Q24" i="6"/>
  <c r="O24" i="6"/>
  <c r="M24" i="6"/>
  <c r="AU23" i="6"/>
  <c r="AB23" i="6"/>
  <c r="AU22" i="6"/>
  <c r="AV22" i="6" s="1"/>
  <c r="AB22" i="6"/>
  <c r="AC22" i="6" s="1"/>
  <c r="AU21" i="6"/>
  <c r="AV21" i="6" s="1"/>
  <c r="AB21" i="6"/>
  <c r="AD21" i="6" s="1"/>
  <c r="AU20" i="6"/>
  <c r="AB20" i="6"/>
  <c r="AC20" i="6" s="1"/>
  <c r="Q20" i="6"/>
  <c r="O20" i="6"/>
  <c r="M20" i="6"/>
  <c r="AU19" i="6"/>
  <c r="AB19" i="6"/>
  <c r="AC19" i="6" s="1"/>
  <c r="AU18" i="6"/>
  <c r="AV18" i="6" s="1"/>
  <c r="AB18" i="6"/>
  <c r="AU17" i="6"/>
  <c r="AV17" i="6"/>
  <c r="AB17" i="6"/>
  <c r="AD17" i="6" s="1"/>
  <c r="AU16" i="6"/>
  <c r="AB16" i="6"/>
  <c r="AD16" i="6"/>
  <c r="Q16" i="6"/>
  <c r="O16" i="6"/>
  <c r="M16" i="6"/>
  <c r="AU15" i="6"/>
  <c r="AB15" i="6"/>
  <c r="AU14" i="6"/>
  <c r="AB14" i="6"/>
  <c r="AU13" i="6"/>
  <c r="AB13" i="6"/>
  <c r="AC13" i="6" s="1"/>
  <c r="AU12" i="6"/>
  <c r="AV12" i="6" s="1"/>
  <c r="AB12" i="6"/>
  <c r="Q12" i="6"/>
  <c r="O12" i="6"/>
  <c r="M12" i="6"/>
  <c r="AU11" i="6"/>
  <c r="AV11" i="6" s="1"/>
  <c r="AB11" i="6"/>
  <c r="AU10" i="6"/>
  <c r="AB10" i="6"/>
  <c r="AU9" i="6"/>
  <c r="AV9" i="6" s="1"/>
  <c r="AB9" i="6"/>
  <c r="AU8" i="6"/>
  <c r="AB8" i="6"/>
  <c r="Q8" i="6"/>
  <c r="O8" i="6"/>
  <c r="M8" i="6"/>
  <c r="V14" i="1" l="1"/>
  <c r="W15" i="1"/>
  <c r="AO15" i="1"/>
  <c r="AL15" i="1"/>
  <c r="AJ15" i="1"/>
  <c r="W14" i="1"/>
  <c r="AO14" i="1"/>
  <c r="AL14" i="1"/>
  <c r="AJ14" i="1"/>
  <c r="W13" i="1"/>
  <c r="AO13" i="1"/>
  <c r="AL13" i="1"/>
  <c r="AJ13" i="1"/>
  <c r="W10" i="1"/>
  <c r="AO10" i="1"/>
  <c r="AL10" i="1"/>
  <c r="AJ10" i="1"/>
  <c r="V7" i="1"/>
  <c r="W7" i="1" s="1"/>
  <c r="AN7" i="1"/>
  <c r="AM7" i="1" s="1"/>
  <c r="AD13" i="6"/>
  <c r="AH16" i="6"/>
  <c r="P16" i="6"/>
  <c r="AE20" i="6"/>
  <c r="AD8" i="6"/>
  <c r="AH8" i="6" s="1"/>
  <c r="AD11" i="6"/>
  <c r="AV13" i="6"/>
  <c r="AV16" i="6"/>
  <c r="AC17" i="6"/>
  <c r="AD19" i="6"/>
  <c r="AV19" i="6"/>
  <c r="AD20" i="6"/>
  <c r="AH20" i="6" s="1"/>
  <c r="AH21" i="6" s="1"/>
  <c r="AD10" i="6"/>
  <c r="AV10" i="6"/>
  <c r="AC9" i="6"/>
  <c r="AD9" i="6"/>
  <c r="AD12" i="6"/>
  <c r="AH12" i="6" s="1"/>
  <c r="AH13" i="6" s="1"/>
  <c r="AD14" i="6"/>
  <c r="AV14" i="6"/>
  <c r="AC18" i="6"/>
  <c r="AD18" i="6"/>
  <c r="AV20" i="6"/>
  <c r="AD23" i="6"/>
  <c r="AV23" i="6"/>
  <c r="AC24" i="6"/>
  <c r="AE24" i="6" s="1"/>
  <c r="AC26" i="6"/>
  <c r="AC15" i="6"/>
  <c r="AV15" i="6"/>
  <c r="AC21" i="6"/>
  <c r="AV24" i="6"/>
  <c r="AC25" i="6"/>
  <c r="AD25" i="6"/>
  <c r="AC27" i="6"/>
  <c r="AD27" i="6"/>
  <c r="AV8" i="6"/>
  <c r="AV26" i="6"/>
  <c r="AV27" i="6"/>
  <c r="AH17" i="6"/>
  <c r="P20" i="6"/>
  <c r="AD22" i="6"/>
  <c r="AD24" i="6"/>
  <c r="AH24" i="6" s="1"/>
  <c r="P24" i="6"/>
  <c r="AC12" i="6"/>
  <c r="AE12" i="6" s="1"/>
  <c r="AD15" i="6"/>
  <c r="AC11" i="6"/>
  <c r="AC8" i="6"/>
  <c r="AE8" i="6" s="1"/>
  <c r="AC10" i="6"/>
  <c r="P8" i="6"/>
  <c r="AC14" i="6"/>
  <c r="AC16" i="6"/>
  <c r="AE16" i="6" s="1"/>
  <c r="AC23" i="6"/>
  <c r="P12" i="6"/>
  <c r="AH14" i="6" l="1"/>
  <c r="AH15" i="6" s="1"/>
  <c r="AH22" i="6"/>
  <c r="AH23" i="6" s="1"/>
  <c r="AE21" i="6"/>
  <c r="AE22" i="6" s="1"/>
  <c r="AH9" i="6"/>
  <c r="AH10" i="6" s="1"/>
  <c r="AH11" i="6" s="1"/>
  <c r="AH18" i="6"/>
  <c r="AE9" i="6"/>
  <c r="AE10" i="6" s="1"/>
  <c r="AE11" i="6" s="1"/>
  <c r="AE13" i="6"/>
  <c r="AE14" i="6" s="1"/>
  <c r="AE15" i="6" s="1"/>
  <c r="AF12" i="6" s="1"/>
  <c r="AG12" i="6" s="1"/>
  <c r="AI12" i="6"/>
  <c r="AJ12" i="6" s="1"/>
  <c r="AI8" i="6"/>
  <c r="AJ8" i="6" s="1"/>
  <c r="AE25" i="6"/>
  <c r="AE26" i="6" s="1"/>
  <c r="AE27" i="6" s="1"/>
  <c r="AE23" i="6"/>
  <c r="AF20" i="6" s="1"/>
  <c r="AG20" i="6" s="1"/>
  <c r="AH25" i="6"/>
  <c r="AH26" i="6" s="1"/>
  <c r="AH27" i="6" s="1"/>
  <c r="AE17" i="6"/>
  <c r="AE18" i="6" s="1"/>
  <c r="AE19" i="6" s="1"/>
  <c r="AI20" i="6"/>
  <c r="AJ20" i="6" s="1"/>
  <c r="AK12" i="6" l="1"/>
  <c r="AH19" i="6"/>
  <c r="AI16" i="6" s="1"/>
  <c r="AJ16" i="6" s="1"/>
  <c r="AK20" i="6"/>
  <c r="AF16" i="6"/>
  <c r="AG16" i="6" s="1"/>
  <c r="AI24" i="6"/>
  <c r="AJ24" i="6" s="1"/>
  <c r="AF24" i="6"/>
  <c r="AG24" i="6" s="1"/>
  <c r="AF8" i="6"/>
  <c r="AG8" i="6" s="1"/>
  <c r="AK8" i="6" s="1"/>
  <c r="AK16" i="6" l="1"/>
  <c r="AK24" i="6"/>
  <c r="T126" i="4"/>
  <c r="S126" i="4"/>
  <c r="V107" i="4" s="1"/>
  <c r="AM107" i="4" s="1"/>
  <c r="U119" i="4"/>
  <c r="U118" i="4"/>
  <c r="U117" i="4"/>
  <c r="U116" i="4"/>
  <c r="U115" i="4"/>
  <c r="AD114" i="4"/>
  <c r="AB114" i="4"/>
  <c r="Z114" i="4"/>
  <c r="U114" i="4"/>
  <c r="U113" i="4"/>
  <c r="U112" i="4"/>
  <c r="U111" i="4"/>
  <c r="U110" i="4"/>
  <c r="U109" i="4"/>
  <c r="U108" i="4"/>
  <c r="AD107" i="4"/>
  <c r="AE107" i="4" s="1"/>
  <c r="AB107" i="4"/>
  <c r="Z107" i="4"/>
  <c r="U107" i="4"/>
  <c r="P107" i="4"/>
  <c r="T106" i="4"/>
  <c r="S106" i="4"/>
  <c r="V87" i="4" s="1"/>
  <c r="U99" i="4"/>
  <c r="U98" i="4"/>
  <c r="U97" i="4"/>
  <c r="U96" i="4"/>
  <c r="U95" i="4"/>
  <c r="AD94" i="4"/>
  <c r="AB94" i="4"/>
  <c r="Z94" i="4"/>
  <c r="U94" i="4"/>
  <c r="U93" i="4"/>
  <c r="U92" i="4"/>
  <c r="U91" i="4"/>
  <c r="U90" i="4"/>
  <c r="U89" i="4"/>
  <c r="U88" i="4"/>
  <c r="AD87" i="4"/>
  <c r="AB87" i="4"/>
  <c r="Z87" i="4"/>
  <c r="U87" i="4"/>
  <c r="P87" i="4"/>
  <c r="T86" i="4"/>
  <c r="S86" i="4"/>
  <c r="V67" i="4" s="1"/>
  <c r="AM67" i="4" s="1"/>
  <c r="U79" i="4"/>
  <c r="U78" i="4"/>
  <c r="U77" i="4"/>
  <c r="U76" i="4"/>
  <c r="U75" i="4"/>
  <c r="AD74" i="4"/>
  <c r="AB74" i="4"/>
  <c r="Z74" i="4"/>
  <c r="U74" i="4"/>
  <c r="U73" i="4"/>
  <c r="U72" i="4"/>
  <c r="U71" i="4"/>
  <c r="U70" i="4"/>
  <c r="U69" i="4"/>
  <c r="U68" i="4"/>
  <c r="AD67" i="4"/>
  <c r="AB67" i="4"/>
  <c r="Z67" i="4"/>
  <c r="U67" i="4"/>
  <c r="P67" i="4"/>
  <c r="T66" i="4"/>
  <c r="S66" i="4"/>
  <c r="V47" i="4" s="1"/>
  <c r="AM47" i="4" s="1"/>
  <c r="U59" i="4"/>
  <c r="U58" i="4"/>
  <c r="U57" i="4"/>
  <c r="U56" i="4"/>
  <c r="U55" i="4"/>
  <c r="AD54" i="4"/>
  <c r="AB54" i="4"/>
  <c r="Z54" i="4"/>
  <c r="U54" i="4"/>
  <c r="U53" i="4"/>
  <c r="U52" i="4"/>
  <c r="U51" i="4"/>
  <c r="U50" i="4"/>
  <c r="U49" i="4"/>
  <c r="U48" i="4"/>
  <c r="AD47" i="4"/>
  <c r="AB47" i="4"/>
  <c r="Z47" i="4"/>
  <c r="U47" i="4"/>
  <c r="P47" i="4"/>
  <c r="T46" i="4"/>
  <c r="S46" i="4"/>
  <c r="V27" i="4" s="1"/>
  <c r="U39" i="4"/>
  <c r="U38" i="4"/>
  <c r="U37" i="4"/>
  <c r="U36" i="4"/>
  <c r="U35" i="4"/>
  <c r="AD34" i="4"/>
  <c r="AE34" i="4" s="1"/>
  <c r="Z34" i="4"/>
  <c r="U34" i="4"/>
  <c r="U33" i="4"/>
  <c r="U32" i="4"/>
  <c r="U31" i="4"/>
  <c r="U30" i="4"/>
  <c r="U29" i="4"/>
  <c r="U28" i="4"/>
  <c r="AD27" i="4"/>
  <c r="AB27" i="4"/>
  <c r="Z27" i="4"/>
  <c r="U27" i="4"/>
  <c r="P27" i="4"/>
  <c r="AB14" i="4"/>
  <c r="AB7" i="4"/>
  <c r="AB8" i="1"/>
  <c r="AB9" i="1"/>
  <c r="Z14" i="4"/>
  <c r="S9" i="1"/>
  <c r="Q9" i="1"/>
  <c r="Z7" i="4"/>
  <c r="AD14" i="4"/>
  <c r="P7" i="4"/>
  <c r="Q7" i="4" s="1"/>
  <c r="AE74" i="4" l="1"/>
  <c r="AE114" i="4"/>
  <c r="X67" i="4"/>
  <c r="AE94" i="4"/>
  <c r="AM87" i="4"/>
  <c r="W87" i="4"/>
  <c r="AN87" i="4" s="1"/>
  <c r="X87" i="4"/>
  <c r="AE47" i="4"/>
  <c r="W107" i="4"/>
  <c r="AN107" i="4" s="1"/>
  <c r="AE27" i="4"/>
  <c r="W47" i="4"/>
  <c r="AN47" i="4" s="1"/>
  <c r="AE67" i="4"/>
  <c r="X107" i="4"/>
  <c r="X47" i="4"/>
  <c r="AE54" i="4"/>
  <c r="W67" i="4"/>
  <c r="AN67" i="4" s="1"/>
  <c r="AE87" i="4"/>
  <c r="Q107" i="4"/>
  <c r="AI107" i="4" s="1"/>
  <c r="AI114" i="4" s="1"/>
  <c r="AK107" i="4" s="1"/>
  <c r="Q87" i="4"/>
  <c r="Q67" i="4"/>
  <c r="AI67" i="4" s="1"/>
  <c r="AI74" i="4" s="1"/>
  <c r="AK67" i="4" s="1"/>
  <c r="Q47" i="4"/>
  <c r="X27" i="4"/>
  <c r="AM27" i="4"/>
  <c r="W27" i="4"/>
  <c r="AN27" i="4" s="1"/>
  <c r="Q27" i="4"/>
  <c r="AE14" i="4"/>
  <c r="AI27" i="4" l="1"/>
  <c r="AI34" i="4" s="1"/>
  <c r="AK27" i="4" s="1"/>
  <c r="AI87" i="4"/>
  <c r="AI94" i="4" s="1"/>
  <c r="AK87" i="4" s="1"/>
  <c r="AI47" i="4"/>
  <c r="AI54" i="4" s="1"/>
  <c r="AK47" i="4" s="1"/>
  <c r="AJ47" i="4" s="1"/>
  <c r="AO47" i="4" s="1"/>
  <c r="AJ107" i="4"/>
  <c r="AO107" i="4" s="1"/>
  <c r="AL107" i="4"/>
  <c r="AJ87" i="4"/>
  <c r="AO87" i="4" s="1"/>
  <c r="AL87" i="4"/>
  <c r="AJ67" i="4"/>
  <c r="AO67" i="4" s="1"/>
  <c r="AL67" i="4"/>
  <c r="AJ27" i="4"/>
  <c r="AO27" i="4" s="1"/>
  <c r="AL27" i="4"/>
  <c r="T26" i="4"/>
  <c r="S26" i="4"/>
  <c r="V7" i="4" s="1"/>
  <c r="X7" i="4" s="1"/>
  <c r="U19" i="4"/>
  <c r="U18" i="4"/>
  <c r="U17" i="4"/>
  <c r="U16" i="4"/>
  <c r="U15" i="4"/>
  <c r="U14" i="4"/>
  <c r="U13" i="4"/>
  <c r="U12" i="4"/>
  <c r="U11" i="4"/>
  <c r="U10" i="4"/>
  <c r="U9" i="4"/>
  <c r="U8" i="4"/>
  <c r="AD7" i="4"/>
  <c r="U7" i="4"/>
  <c r="Z8" i="1"/>
  <c r="Z9" i="1"/>
  <c r="Y9" i="1"/>
  <c r="Y8" i="1"/>
  <c r="R8" i="1"/>
  <c r="T8" i="1"/>
  <c r="T9" i="1"/>
  <c r="AD8" i="1"/>
  <c r="AE8" i="1" s="1"/>
  <c r="AI8" i="1" s="1"/>
  <c r="AK7" i="1" s="1"/>
  <c r="AJ7" i="1" s="1"/>
  <c r="AD9" i="1"/>
  <c r="R9" i="1"/>
  <c r="L9" i="1"/>
  <c r="M9" i="1" s="1"/>
  <c r="AL47" i="4" l="1"/>
  <c r="AO7" i="1"/>
  <c r="AL7" i="1"/>
  <c r="N9" i="1"/>
  <c r="N8" i="1"/>
  <c r="AM7" i="4"/>
  <c r="W7" i="4"/>
  <c r="AN7" i="4" s="1"/>
  <c r="AE9" i="1"/>
  <c r="AI9" i="1" s="1"/>
  <c r="AK9" i="1" s="1"/>
  <c r="AE7" i="4"/>
  <c r="U9" i="1"/>
  <c r="V9" i="1" l="1"/>
  <c r="W9" i="1" s="1"/>
  <c r="AN9" i="1"/>
  <c r="AM9" i="1" s="1"/>
  <c r="V8" i="1"/>
  <c r="AL8" i="1"/>
  <c r="AJ9" i="1"/>
  <c r="AL9" i="1"/>
  <c r="AO9" i="1"/>
  <c r="AI7" i="4"/>
  <c r="AI14" i="4" s="1"/>
  <c r="AK7" i="4" s="1"/>
  <c r="AJ7" i="4" l="1"/>
  <c r="AO7" i="4" s="1"/>
  <c r="AL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tc={52F0DB9B-15E9-49BF-98C1-66635048595A}</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 ref="I15" authorId="15" shapeId="0" xr:uid="{52F0DB9B-15E9-49BF-98C1-66635048595A}">
      <text>
        <t>[Threaded comment]
Your version of Excel allows you to read this threaded comment; however, any edits to it will get removed if the file is opened in a newer version of Excel. Learn more: https://go.microsoft.com/fwlink/?linkid=870924
Comment:
    Desconocimiento del procedimiento interno de pago de incapacidades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tc={63FB1948-43F7-4A36-8D10-549AB8E9FDBA}</author>
    <author>tc={D7CEDE30-F332-4F02-82F2-E5AB9ED4767C}</author>
    <author>tc={B2B1DD35-3FEB-4A85-92CA-A41120540CEF}</author>
    <author>tc={A4FE7CE3-5D70-4C84-9187-CA9FE26ADF06}</author>
    <author>tc={F4B9CAB7-B9D8-4C25-9FC7-2A973D8693E5}</author>
    <author>tc={6B9F5421-13BA-45F2-BE81-57DA7408B3CE}</author>
    <author>tc={7A2C26B2-AC13-4EDD-B2F9-CF092D52CF35}</author>
    <author>tc={5A83329A-A8AC-49EF-846D-B56ED227ABB3}</author>
    <author>tc={9F7DF9C3-30FE-40E4-92A0-DDEA1B333B47}</author>
    <author>tc={F4BF5B4D-956A-4468-AEED-330D7118E8F0}</author>
    <author>tc={E54DE0A0-2065-4F0F-B07F-498852AAFB52}</author>
    <author>tc={9E2B6CC3-0E88-46F7-8EA4-A742FD062518}</author>
    <author>tc={FC83672D-AAD4-44A0-8760-3327FE660E69}</author>
    <author>tc={7AEE7C7C-923E-4955-8337-D65F53ED1FE4}</author>
  </authors>
  <commentList>
    <comment ref="Y5" authorId="0" shapeId="0" xr:uid="{63FB1948-43F7-4A36-8D10-549AB8E9FDBA}">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Z5" authorId="1" shapeId="0" xr:uid="{D7CEDE30-F332-4F02-82F2-E5AB9ED4767C}">
      <text>
        <t>[Threaded comment]
Your version of Excel allows you to read this threaded comment; however, any edits to it will get removed if the file is opened in a newer version of Excel. Learn more: https://go.microsoft.com/fwlink/?linkid=870924
Comment:
    Tratándose de riesgos de corrupción únicamente hay disminución de probabilidad. Es decir, para el impacto no opera el desplazamiento</t>
      </text>
    </comment>
    <comment ref="AI5" authorId="2" shapeId="0" xr:uid="{B2B1DD35-3FEB-4A85-92CA-A41120540CEF}">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3" shapeId="0" xr:uid="{A4FE7CE3-5D70-4C84-9187-CA9FE26ADF06}">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los trámites o servicios identificados por el Instituto</t>
      </text>
    </comment>
    <comment ref="K6" authorId="4" shapeId="0" xr:uid="{F4B9CAB7-B9D8-4C25-9FC7-2A973D8693E5}">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L6" authorId="5" shapeId="0" xr:uid="{6B9F5421-13BA-45F2-BE81-57DA7408B3CE}">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M6" authorId="6" shapeId="0" xr:uid="{7A2C26B2-AC13-4EDD-B2F9-CF092D52CF35}">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N6" authorId="7" shapeId="0" xr:uid="{5A83329A-A8AC-49EF-846D-B56ED227ABB3}">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O6" authorId="8" shapeId="0" xr:uid="{9F7DF9C3-30FE-40E4-92A0-DDEA1B333B47}">
      <text>
        <t>[Threaded comment]
Your version of Excel allows you to read this threaded comment; however, any edits to it will get removed if the file is opened in a newer version of Excel. Learn more: https://go.microsoft.com/fwlink/?linkid=870924
Comment:
    Frencuencia en la que se realiza la actividad dada en cantidad de veces al año</t>
      </text>
    </comment>
    <comment ref="P6" authorId="9" shapeId="0" xr:uid="{F4BF5B4D-956A-4468-AEED-330D7118E8F0}">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AA6" authorId="10" shapeId="0" xr:uid="{E54DE0A0-2065-4F0F-B07F-498852AAFB52}">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
      </text>
    </comment>
    <comment ref="AC6" authorId="11" shapeId="0" xr:uid="{9E2B6CC3-0E88-46F7-8EA4-A742FD062518}">
      <text>
        <t>[Threaded comment]
Your version of Excel allows you to read this threaded comment; however, any edits to it will get removed if the file is opened in a newer version of Excel. Learn more: https://go.microsoft.com/fwlink/?linkid=870924
Comment:
    Automatico: Sons actividades de procesamiento o validacion de informacion que se ejecutan por un sisteema y/o aplicativo de manera automatica sin la intervención de personas para su realiación
Manual: controles que son ejecutados por una persona, tiene implicito el error humano</t>
      </text>
    </comment>
    <comment ref="AF6" authorId="12" shapeId="0" xr:uid="{FC83672D-AAD4-44A0-8760-3327FE660E69}">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3" shapeId="0" xr:uid="{7AEE7C7C-923E-4955-8337-D65F53ED1FE4}">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vmuser</author>
  </authors>
  <commentList>
    <comment ref="A6" authorId="0" shapeId="0" xr:uid="{3A19EB55-84F2-48B4-9D20-2D3AB353AE74}">
      <text>
        <r>
          <rPr>
            <b/>
            <sz val="10"/>
            <color indexed="81"/>
            <rFont val="Tahoma"/>
            <family val="2"/>
          </rPr>
          <t>Diligencie un número consecutivo por cada riesgo de seguridad de la información identificado en el proceso, se asigna manualmente</t>
        </r>
      </text>
    </comment>
    <comment ref="C6" authorId="0" shapeId="0" xr:uid="{A5A7B0BF-E72B-441D-AA8E-D22FA40CFCC6}">
      <text>
        <r>
          <rPr>
            <b/>
            <sz val="10"/>
            <color indexed="81"/>
            <rFont val="Tahoma"/>
            <family val="2"/>
          </rPr>
          <t xml:space="preserve">Diligencie el nombre del proceso al que se le identificarán los riesgos de seguridad de la información. </t>
        </r>
      </text>
    </comment>
    <comment ref="D6" authorId="0" shapeId="0" xr:uid="{58C38C48-37B6-44CA-8774-C38053FA9020}">
      <text>
        <r>
          <rPr>
            <b/>
            <sz val="10"/>
            <color indexed="81"/>
            <rFont val="Tahoma"/>
            <family val="2"/>
          </rPr>
          <t xml:space="preserve">Diligencie el nombre con el que se conoce o denomina el riesgo de seguridad de la información. </t>
        </r>
      </text>
    </comment>
    <comment ref="E6" authorId="0" shapeId="0" xr:uid="{71F820BE-42B9-4B47-9D0A-DD8917A8D38F}">
      <text>
        <r>
          <rPr>
            <b/>
            <sz val="10"/>
            <color indexed="81"/>
            <rFont val="Tahoma"/>
            <family val="2"/>
          </rPr>
          <t>La descripción del riesgo debe 
contener todos los detalles que sean necesarios y que sea fácil de entender tanto para el líder del proceso como para personas ajenas al proceso. El Que (impacto), y el Como? (Causa inmediata)</t>
        </r>
      </text>
    </comment>
    <comment ref="F6" authorId="0" shapeId="0" xr:uid="{5DB75334-DAA0-4F4E-B295-85365BF4645A}">
      <text>
        <r>
          <rPr>
            <b/>
            <sz val="10"/>
            <color indexed="81"/>
            <rFont val="Tahoma"/>
            <family val="2"/>
          </rPr>
          <t>Identificación del riesgo inherente de seguridad de la información. Teniendo en cuenta cómo se podría vulnerar alguno de los pilares de la seguridad de la información
• Pérdida de la confidencialidad
• Pérdida de la integridad
• Pérdida de la disponibilidad</t>
        </r>
        <r>
          <rPr>
            <b/>
            <sz val="9"/>
            <color indexed="81"/>
            <rFont val="Tahoma"/>
            <family val="2"/>
          </rPr>
          <t xml:space="preserve">
</t>
        </r>
      </text>
    </comment>
    <comment ref="G6" authorId="0" shapeId="0" xr:uid="{B15848B3-A35C-4F46-BFA8-F615B889F376}">
      <text>
        <r>
          <rPr>
            <b/>
            <sz val="10"/>
            <color indexed="81"/>
            <rFont val="Tahoma"/>
            <family val="2"/>
          </rPr>
          <t>Activo: activo (s) de información que se pueden ver afectados con la materialización del riesgo</t>
        </r>
      </text>
    </comment>
    <comment ref="H6" authorId="0" shapeId="0" xr:uid="{715D3D8C-7C59-42EC-AA1D-14B1779E6A02}">
      <text>
        <r>
          <rPr>
            <b/>
            <sz val="10"/>
            <color indexed="81"/>
            <rFont val="Tahoma"/>
            <family val="2"/>
          </rPr>
          <t xml:space="preserve">Una amenaza tiene el potencial de causar daños a activos tales como información, procesos y sistemas y, por lo tanto, a la entidad. Las amenazas pueden ser de origen natural o humano y podrían ser accidentales o deliberadas es recomendable identificar todos los orígenes de las amenazas accidentales como deliberadas. Las amenazas se deberían identificar genéricamente y por tipo (ej. Acciones no autorizadas, daño físico, fallas técnicas)
Se debe definir el posible resultado indeseado que se puede generar con la materialización del riesgo, es decir una posible amenaza a los activos de la información.  </t>
        </r>
      </text>
    </comment>
    <comment ref="I6" authorId="0" shapeId="0" xr:uid="{CF6356C3-D547-40B3-AE52-BF409AB29920}">
      <text>
        <r>
          <rPr>
            <b/>
            <sz val="9"/>
            <color indexed="81"/>
            <rFont val="Tahoma"/>
            <family val="2"/>
          </rPr>
          <t>Identificación de vulnerabilidades: Se debe definir el posible origen del riesgo. Por debilidades en Hardware, Software, Red, Personal, Lugar y Otros. Se selecciona de una lista desplegable el posible origen del riesgo</t>
        </r>
      </text>
    </comment>
    <comment ref="K6" authorId="0" shapeId="0" xr:uid="{59FDEC83-7958-4886-8B29-A9576B07AC09}">
      <text>
        <r>
          <rPr>
            <b/>
            <sz val="10"/>
            <color indexed="81"/>
            <rFont val="Tahoma"/>
            <family val="2"/>
          </rPr>
          <t>El Responsable del Riesgo es quien tiene que rendir cuentas sobre el riesgo o quien tiene la autoridad para gestionar el riesgo</t>
        </r>
      </text>
    </comment>
    <comment ref="R6" authorId="0" shapeId="0" xr:uid="{4BA55A45-3B61-4B20-A2DA-71BB239852F7}">
      <text>
        <r>
          <rPr>
            <b/>
            <sz val="10"/>
            <color indexed="81"/>
            <rFont val="Tahoma"/>
            <family val="2"/>
          </rPr>
          <t>Es la respuesta establecida por la primera línea de defensa para la mitigación de los diferentes riesgos. Este se deberá realizar en función de las siguientes opciones
* Evitar el Riesgo
* Reducir el Riesgo
* Transferir el Riesgo
* Asumir el Riesgo</t>
        </r>
      </text>
    </comment>
    <comment ref="S6" authorId="0" shapeId="0" xr:uid="{DB16CBBE-E707-4ADC-B679-0236E0DF323D}">
      <text>
        <r>
          <rPr>
            <b/>
            <sz val="9"/>
            <color indexed="81"/>
            <rFont val="Tahoma"/>
            <family val="2"/>
          </rPr>
          <t>Se debe hacer la selección de controles que permitan disminuir la probabilidad o el impacto del riesgo, basados en la norma ISO/IEC 27001:2013 en su 
Anexo A, como un insumo base para mitigar los riesgos de seguridad digital.
Estos controles se encuentran en la pestaña ISO27001-2013</t>
        </r>
      </text>
    </comment>
    <comment ref="T6" authorId="0" shapeId="0" xr:uid="{F31E97C9-933B-4EA6-A6C8-D660B52EAF91}">
      <text>
        <r>
          <rPr>
            <b/>
            <sz val="10"/>
            <color indexed="81"/>
            <rFont val="Tahoma"/>
            <family val="2"/>
          </rPr>
          <t>Evidencia y documento donde se describe el control</t>
        </r>
      </text>
    </comment>
    <comment ref="U6" authorId="0" shapeId="0" xr:uid="{57F3B0B5-ACE9-4F3A-A026-137071A448F5}">
      <text>
        <r>
          <rPr>
            <b/>
            <sz val="10"/>
            <color indexed="81"/>
            <rFont val="Tahoma"/>
            <family val="2"/>
          </rPr>
          <t>Responsable de aplicar del control</t>
        </r>
        <r>
          <rPr>
            <sz val="9"/>
            <color indexed="81"/>
            <rFont val="Tahoma"/>
            <family val="2"/>
          </rPr>
          <t xml:space="preserve">
</t>
        </r>
      </text>
    </comment>
    <comment ref="V6" authorId="0" shapeId="0" xr:uid="{5BB1CB13-5A08-4761-A2E0-B71FA833A24D}">
      <text>
        <r>
          <rPr>
            <b/>
            <sz val="10"/>
            <color indexed="81"/>
            <rFont val="Tahoma"/>
            <family val="2"/>
          </rPr>
          <t xml:space="preserve">frecuencia de realización del control. </t>
        </r>
      </text>
    </comment>
    <comment ref="W6" authorId="0" shapeId="0" xr:uid="{BA291148-28D1-4047-9998-468625119F7B}">
      <text>
        <r>
          <rPr>
            <b/>
            <sz val="10"/>
            <color indexed="81"/>
            <rFont val="Tahoma"/>
            <family val="2"/>
          </rPr>
          <t>Seleccione el tipo  acción que se ejerce con este control: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r>
          <rPr>
            <b/>
            <sz val="9"/>
            <color indexed="81"/>
            <rFont val="Tahoma"/>
            <family val="2"/>
          </rPr>
          <t xml:space="preserve">
</t>
        </r>
      </text>
    </comment>
    <comment ref="AA6" authorId="0" shapeId="0" xr:uid="{1725FAE7-96CA-41D1-9C78-485330133AEF}">
      <text>
        <r>
          <rPr>
            <b/>
            <sz val="10"/>
            <color indexed="81"/>
            <rFont val="Tahoma"/>
            <family val="2"/>
          </rPr>
          <t>Define la forma como se ejecuta el control 
* Control manual: controles que son ejecutados por personas.
* Control automático: son ejecutados por un sistema.</t>
        </r>
        <r>
          <rPr>
            <b/>
            <sz val="9"/>
            <color indexed="81"/>
            <rFont val="Tahoma"/>
            <family val="2"/>
          </rPr>
          <t xml:space="preserve">
</t>
        </r>
      </text>
    </comment>
    <comment ref="AL6" authorId="0" shapeId="0" xr:uid="{30DC97D7-D365-49F0-A72E-D7E60C678DFE}">
      <text>
        <r>
          <rPr>
            <b/>
            <sz val="10"/>
            <color indexed="81"/>
            <rFont val="Tahoma"/>
            <family val="2"/>
          </rPr>
          <t xml:space="preserve">En esta sección se definen tres (3) preguntas con opción de respuesta (SI/NO) que debe ser contestada por cada control identificado según aplique donde se evalúa los parámetros de las herramientas para ejercer el control. </t>
        </r>
      </text>
    </comment>
    <comment ref="AR6" authorId="0" shapeId="0" xr:uid="{6FE53A40-88E2-4DF3-BA3E-90633CD97398}">
      <text>
        <r>
          <rPr>
            <b/>
            <sz val="10"/>
            <color indexed="81"/>
            <rFont val="Tahoma"/>
            <family val="2"/>
          </rPr>
          <t>En esta sección se definen dos (2) preguntas con opción de respuesta (SI/NO) que debe ser contestada por cada control identificado según aplique donde se evalúa los parámetros de seguimiento del control</t>
        </r>
      </text>
    </comment>
    <comment ref="AW6" authorId="0" shapeId="0" xr:uid="{96F60E25-FEBE-4D3C-8B91-3BB4AC27CBC7}">
      <text>
        <r>
          <rPr>
            <b/>
            <sz val="10"/>
            <color indexed="81"/>
            <rFont val="Tahoma"/>
            <family val="2"/>
          </rPr>
          <t>Se debe seleccionar la opción de tratamiento del riesgo residual
* Evitar el Riesgo
* Reducir el Riesgo
* Transferir el Riesgo
* Asumir el Riesgo</t>
        </r>
      </text>
    </comment>
    <comment ref="AX6" authorId="0" shapeId="0" xr:uid="{5B845D83-5541-4381-BCA0-8E53DB48AEFD}">
      <text>
        <r>
          <rPr>
            <b/>
            <sz val="10"/>
            <color indexed="81"/>
            <rFont val="Tahoma"/>
            <family val="2"/>
          </rPr>
          <t>Se deben diligenciar los planes que formule responsables de los riesgos que permitan reducir, evitar o transferir el riesgo a un nivel aceptable</t>
        </r>
      </text>
    </comment>
    <comment ref="AY6" authorId="0" shapeId="0" xr:uid="{BD76FC71-9A5F-4E51-8A2C-3FE4E2367DB2}">
      <text>
        <r>
          <rPr>
            <b/>
            <sz val="10"/>
            <color indexed="81"/>
            <rFont val="Tahoma"/>
            <family val="2"/>
          </rPr>
          <t>Se debe diligenciar el Cargo/nombre del funcionario responsable de implementar el plan de acción al cual el Responsable del riesgo le realizara seguimiento</t>
        </r>
        <r>
          <rPr>
            <sz val="9"/>
            <color indexed="81"/>
            <rFont val="Tahoma"/>
            <family val="2"/>
          </rPr>
          <t xml:space="preserve">
</t>
        </r>
      </text>
    </comment>
    <comment ref="AZ6" authorId="0" shapeId="0" xr:uid="{9D4B1DED-82FB-4322-9F45-B4584678AD2E}">
      <text>
        <r>
          <rPr>
            <b/>
            <sz val="10"/>
            <color indexed="81"/>
            <rFont val="Tahoma"/>
            <family val="2"/>
          </rPr>
          <t>Se debe diligenciar la fecha propuesta para ejecutar el plan de acción</t>
        </r>
      </text>
    </comment>
    <comment ref="L7" authorId="0" shapeId="0" xr:uid="{DF98133D-A2F4-47E5-BC7A-055B2B798E35}">
      <text>
        <r>
          <rPr>
            <b/>
            <sz val="10"/>
            <color indexed="81"/>
            <rFont val="Tahoma"/>
            <family val="2"/>
          </rPr>
          <t xml:space="preserve">Seleccione de la lista desplegable la probabilidad de acuerdo con los criterios de factibilidad y frecuencia que permita determinar la probabilidad de que ocurra el riesgo </t>
        </r>
      </text>
    </comment>
    <comment ref="N7" authorId="0" shapeId="0" xr:uid="{85E99203-0B98-4F00-B55A-31A2E495E4D0}">
      <text>
        <r>
          <rPr>
            <b/>
            <sz val="10"/>
            <color indexed="81"/>
            <rFont val="Tahoma"/>
            <family val="2"/>
          </rPr>
          <t>Para cada riesgo se debe estimar y seleccionar la escala para determinar el impacto de las consecuencias en caso de que ocurriera</t>
        </r>
      </text>
    </comment>
    <comment ref="Q7" authorId="0" shapeId="0" xr:uid="{7B3F2690-4D74-47C5-B6A2-FEF701AF1B15}">
      <text>
        <r>
          <rPr>
            <b/>
            <sz val="9"/>
            <color indexed="81"/>
            <rFont val="Tahoma"/>
            <family val="2"/>
          </rPr>
          <t>Campo que se genera del cálculo de multiplicar los valores obtenidos en el nivel de impacto y probabilidad, son representados en la matriz de calor relacionada a en la pestaña "Mapa_de_calor", que en conjunto permiten determinar la zona de riesgo</t>
        </r>
      </text>
    </comment>
  </commentList>
</comments>
</file>

<file path=xl/sharedStrings.xml><?xml version="1.0" encoding="utf-8"?>
<sst xmlns="http://schemas.openxmlformats.org/spreadsheetml/2006/main" count="999" uniqueCount="387">
  <si>
    <t>PROCESO DIRECCIONAMIENTO ESTRATÉGICO</t>
  </si>
  <si>
    <t>MAPA DE RIESGOS</t>
  </si>
  <si>
    <t>Código: PE01-PR03-F01</t>
  </si>
  <si>
    <t>Versión: 5.0</t>
  </si>
  <si>
    <t>ITEM</t>
  </si>
  <si>
    <t>PROCESO/AREA</t>
  </si>
  <si>
    <t>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</si>
  <si>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</si>
  <si>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</si>
  <si>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</si>
  <si>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</si>
  <si>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</si>
  <si>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</si>
  <si>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</si>
  <si>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</si>
  <si>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</si>
  <si>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</si>
  <si>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</si>
  <si>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</si>
  <si>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</si>
  <si>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</si>
  <si>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</si>
  <si>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</si>
  <si>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</si>
  <si>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</si>
  <si>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</si>
  <si>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</si>
  <si>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</si>
  <si>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</si>
  <si>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</si>
  <si>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</si>
  <si>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</si>
  <si>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</si>
  <si>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</si>
  <si>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</si>
  <si>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</si>
  <si>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</si>
  <si>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</si>
  <si>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</si>
  <si>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</si>
  <si>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</si>
  <si>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</si>
  <si>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</si>
  <si>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</si>
  <si>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</si>
  <si>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</si>
  <si>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</si>
  <si>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</si>
  <si>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</si>
  <si>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</si>
  <si>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</si>
  <si>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</si>
  <si>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</si>
  <si>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</si>
  <si>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Talento Humano/Subdireccion de Gestion Corporativa</t>
  </si>
  <si>
    <t>Planear, organizar, ejecutar y controlar las acciones relacionadas con las situaciones administrativas y el desarrollo del talento humano del Instituto, en búsqueda del mejoramiento continuo, la satisfacción del personal y el desarrollo institucional, reconociendo los derechos laborales promoviendo los valores éticos que permitan contar con son servidores idóneos y competentes en un apropiado ambiente de trabajo, para atender la misión y objetivos de la Entidad</t>
  </si>
  <si>
    <t>Inicia con la elaboracion de los planes y programas correspondientes a la gestion del talento humano encaminados al cumplimento de la normatividad, en la etapas de ingreso, permanencia, evaluacion y retiro y va hasta la ejecucion de los planes de mejora</t>
  </si>
  <si>
    <t>1. Sanciones, Multas y demandas legales   2. Accidentes de trabajo, enfermedades laborales y muerte de persona             3. Investigaciones de entes de control</t>
  </si>
  <si>
    <t>No seguir con el plan de SG SST, los protocolos, procedimientos o instructivos en SST, establecidos.</t>
  </si>
  <si>
    <t>No cumplimiento de la normatividad legal vigente en SST.</t>
  </si>
  <si>
    <t xml:space="preserve">Posibilidad  de incumplimiento en la  ejecucion del Plan Anual de Seguridad  y Salud en el trabajo </t>
  </si>
  <si>
    <t xml:space="preserve">Ejecución y administración de procesos : Pérdidas derivadas de errores en la ejecución y administración de procesos. </t>
  </si>
  <si>
    <t>3 a 24 veces por año</t>
  </si>
  <si>
    <t>Entre 100 y 500 SMLMV</t>
  </si>
  <si>
    <t>El riesgo afecta la imagen del Instituto con efecto publicitario sostenido a nivel de sector administrativo, nivel departamental o municipal</t>
  </si>
  <si>
    <t xml:space="preserve">1. Realizar seguimiento a la implementación del plan de trabajo anual SG SST dependiendo de la frecuencia de medicion de los indicadores </t>
  </si>
  <si>
    <t>Preventivo</t>
  </si>
  <si>
    <t>Manual</t>
  </si>
  <si>
    <t>Documentado</t>
  </si>
  <si>
    <t>Continua</t>
  </si>
  <si>
    <t>Con registro</t>
  </si>
  <si>
    <t>Mitigar: Despues de realizar un analisis y cosiderar los niveles de riesgo se implementan acciones que mitiguen el nivel del riesgo. No necesariamente es un control adicional</t>
  </si>
  <si>
    <t xml:space="preserve">1. Seguimiento a la implementación del plan SG SST
</t>
  </si>
  <si>
    <t>Cuatrimestral</t>
  </si>
  <si>
    <t>En curso</t>
  </si>
  <si>
    <t>Porcentaje de ejecución del Plan de Trabajo Anual del SG SST</t>
  </si>
  <si>
    <t xml:space="preserve">-En el mes de enero de 7 actividades programadas en el plan del SG SST, se ejecutaron 7.
-En el mes de febrero de 9 actividades programadas en el plan del SG SST, se ejecutaron 9.
-En el mes de marzo de 8 actividades programadas en el plan del SG SST, se ejecutaron 8.
-En el mes de abril de 9 actividades programadas en el plan del SG SST, se ejecutaron 7 en su totalidad, 1 parcialmente, en el entendido que la que concierne a "Actualizar y Socializar los planes de Emergencias de cada una de las sedes del Instituto", los mismos fueron socializados, a través de correo electrónico en todo el tema de SST, sin embargo, se encuentra pendiente culminar con el plan de emergencia de la UCA en el acápite a cargo de Tecnología y, 1 actividad, relacionada con "Realizar el diseño del documento de entrenamiento en manejo de animales" la cual no fue posible ejecutar, toda vez que si bien es cierto el proyecto del documento fue socializado con la lider de custodia, al mismo le presentaron una observaciones, las cuales se encuentran en proceso, en espera de los procedimientos que dicho equipo pueda suministar relaciondos con el manejos de animales, para proceder con los ajustes solicitados. En este orden de ideas, con corte al 30 de abril de 2022, el porcentaje de ejecución del plan se encuentra en un 94%
</t>
  </si>
  <si>
    <t>Controlado</t>
  </si>
  <si>
    <t>Se presenta el avance del plan de trabajo de SST en el autocontrol pero no se presentan evidencias que den cuenta de ese cumplimiento
Se sugiere para el proximo seguimiento cargar las evidencias</t>
  </si>
  <si>
    <t>Se evidencia el cumplimiento de la actividad formulada referente al seguimiento de la implementación del Plan de Trabajo Anual de Seguridad y Salud en el Trabajo 2022, a través del informe allegado como evidencia denominado: “Informe Cuatrimestral Plan Anual SST”, en el que se constata la información de las actividades realizadas conforme a lo establecido en el cronograma anexo al Plan mencionado; en este sentido, se recomienda continuar con el seguimiento dado que este brinda el conocimiento pertinente respecto de la aplicación y cumplimiento que se le está dando a lo dispuesto en el plan.</t>
  </si>
  <si>
    <t>-En el mes de mayo de 5 actividades programadas en el plan del SG SST, se ejecutaron 5.
-En el mes de junio de 8 actividades programadas en el plan del SG SST, se ejecutaron 8.
-En el mes de julio de 11 actividades programadas en el plan del SG SST, se ejecutaron 11.
-En el mes de agosto de 5 actividades programadas en el plan del SG SST, se ejecutaron 5. Respecto al diseño del documento de entrenamiento en manejo de animales" se presentó proyecto del documento a la lider de custodia de la UCA, quien presentó una serie de observaciones, las cuales se encuentran en proceso de ajustes Los ajustes del documento se han realizado a través de correos electrónicos en las fechas ireportadas en el primer cuatrimestre y en el presente cuatrimestre el 13 de mayo, 9 de junio y 23 de agosto de 2022. En este orden de ideas, con corte al 31 de agosto de 2022, el porcentaje de ejecución del plan mes a mes se encuentra en un 94% y anual en un 66%.</t>
  </si>
  <si>
    <t>con los soportes presentados se da cuenta de cumplimiento de lo programado</t>
  </si>
  <si>
    <t>Se evidencia un informe  con las actividades desarrolladas  en los meses de mayo a agosto. En el mes de mayo 5 actividades. No se presentaron accidentes laborales, 4 investigaciones de accidentes entre otras actividades..En el mes de junio 8 actividades, 3 accidentes de trabajo. En julio 11 actividades, 4 accidentes  de trabajo  reportadosdos a la ARL. En agosto se realizaron  5 actividades. Las actividades  realizadas en el cuatrimestre  incluyen capacitaciones, reunión de brigadas, examenes ocupacionales, investigacion de accidentes de trabajo, examenes ocupacionales entre otras . Se recomienda reportar las evidencias claras, que se puedan observar bien.</t>
  </si>
  <si>
    <t>-En el mes de septiembre de 2022 se tenían programadas 8 actividades del Plan de Seguridad y Salud en el Trabajo, las cuales se ejecutaron 8
-En el mes de octubre de 2022 se tenían programadas 9 actividades del Plan de Seguridad y Salud en el Trabajo, las cuales se ejecutaron 9
-En el mes de noviembre de 2022 se tenían programadas 5 actividades del Plan de Seguridad y Salud en el Trabajo, las cuales se ejecutaron 5
- Las actividades del mes de diciembre tienen ejecución hasta el 31 de diciembre</t>
  </si>
  <si>
    <t>Con las evidencias presentadas se da cumplimiento a la actividad formulada
Por otro lado se realiza mesa de trabajo con el lider del proceso para reformular la redaccion del riesgo como del control para dar cumplimento a lo establecido por la guia  de Administración de Riesgos Versión No. 5 del Departamento Administrativo de la Función Pública</t>
  </si>
  <si>
    <t xml:space="preserve">Como evidencias se encuentran unas matrices que describen las actividades con capturas de pantalla que soportan la ejecución de las actividades, dando cuenta del cumplimiento de la acción propuesta.
</t>
  </si>
  <si>
    <t xml:space="preserve">2. Implementar acciones de formación para la prevención de accidentes  e incidentes  y enfermedades laborales </t>
  </si>
  <si>
    <t>Detectivo</t>
  </si>
  <si>
    <t>2.  Inducción y reinducción en prevencion de riesgos y peligros (semestral)
Documento entrenamiento puesto de trabajo para manejo de animales</t>
  </si>
  <si>
    <t>Realizacion de una capacitacion de induccion y reinducción en el segundo semestre
Documento de entrenamiento puesto de trabajo para manejo de animales</t>
  </si>
  <si>
    <t>-En la jornada de sensibilización en Planeación Institucional, llevada a cabo lo días 7,9,16, 17 y 23 de marzo de 2022, se efectuó la inducción y reinducción en Seguridad y Salud en el Trabajo, en temas tales como (i) Políticas de Seguridad y Salud en el Trabajo (ii) Objetivos generales y específícos del Sistema de Seguridad y Salud en el Trabajo, (iii) Política de Seguridad Vial, (iv) Grupos de Apoyo, (v) Responsabilidades frente al SG-SST, (vi) Identificación de preligros y valoración de riesgos, (vii) Accidente de Trabajo e Incidente de Trabajo (viii) Reporte de accidentes e incidentes (ix) Tips qué hacer en caso de accidentes de trabajo y, (x) Normas de evacuación en las instalaciones. De otra parte, el 01 de marzo de 2022, se adelantó jornada de inducción y reinducción de seguridad y salud en el trabajo en las instalciones de la UCA.
-El 23 de febrero de 2022, se llevó a cabo capacitación de manejo y comunicación canina en la UCA, para las áreas de aseo, cuidadores y adopciones.AV8
-Se presentó proyecto del documento a la lider de custodia de la UCA, quien presentó una serie de observaciones, las cuales se encuentran en proceso, en espera de los procedimientos que dicho equipo pueda suministar relaciondos con el manejos de animales, para proceder con los ajustes solicitados.Las solicitudes del procedimiento, para proceder con el ajuste del documento, se efectuó a través de correos electrónicos del 20 de abril y 02 de mayo de 2022</t>
  </si>
  <si>
    <t>Realizacion de una capacitacion de induccion y reinducción en el segundo semestre</t>
  </si>
  <si>
    <t>Con las evidencias cargadas se valida la realizacion de las actividades formuladas
Se sugiere para el proximo seguimiento presentar el Documento de entrenamiento puesto de trabajo para manejo de animales</t>
  </si>
  <si>
    <t>Se observa el cumplimiento de la actividad descrita de acuerdo con las evidencias adjuntas, así como con lo mencionado por parte de proceso responsable en el autocontrol; no obstante, se recomienda tener en cuenta que el riesgo más allá del incumpliendo del Plan de Trabajo Anual de Seguridad y Salud en el Trabajo respecto del control, debe ir guiado a las afectaciones o accidentes laborales que pueden sufrir los colaboradores del Instituto en sus actividades diarias; en este sentido, si bien se está cumpliendo con la actividad, esta no está siendo efectiva. Conforme a lo anterior, se sugiere revisar la formulación del riesgo junto con el plan de acción que se propone en pro de la mitigación del riesgo. Por otro lado, se recomienda que cuando se adjunte como evidencia un acta de reunión conforme a alguna capacitación realizada, este documento se allegue en su totalidad y no solo lo referente al listado de asistencia como ocurrió en la Inducción – Reinducción en Seguridad y Salud en el Trabajo del 01 de marzo de 2022.</t>
  </si>
  <si>
    <t>-El 16 de mayo de 2022, se llevó a cabo reinducción  sobre Seguridad y Salud en el trabajo y Manejo y Atención en caso de mordedura de animal (dentro de la Unidad de Cuidado Animal).
-El 11 de agosto de 2022, se llevó a cabo reinducciónsobre Seguridad y Salud en el trabajo sobre prevención de accidentes y Manejo animal (dentro de la Unidad de Cuidado Animal).
-En los meses de mayo, junio y julio se realizaron las inducciones en todo lo relacionado con el Sistema de Gestión de Seguridad y Salud en el Trabajo a las servidoras que se vincularon en la planta de personal del IDPYBA
-Se presentó proyecto del documento a la lider de custodia de la UCA, quien presentó una serie de observaciones, las cuales se encuentran en proceso de ajustes Los ajustes del documento se han realizado a través de correos electrónicos en las fechas ireportadas en el primer cuatrimestre y en el presente cuatrimestre el 13 de mayo, 9 de junio y 23 de agosto de 2022</t>
  </si>
  <si>
    <t xml:space="preserve">En los soportes presentados  se evidencian los  soporte  del proceso de inducción en prevención de riesgos y peligros . En el acta de Junio del COPASST se evidencia en el contenido  que la ALR realizó una capacitación de nvestigación de acidentes laborales.El formato de entrenamiento en  el puesto  de trabajo para manejo de animales se encuentra en proceso de ejecución.. </t>
  </si>
  <si>
    <t xml:space="preserve">Se remitió presentación de  Reinducción en Seguridad y Salud en el trabajo, conforme al artículo 2.2.4.6.11 del Decreto 1072 del 2015, a todo el personal del IDPYBA,a través de correo electrónico institucional del 07 de ediiembre de 2022. Se remitió, igualmente, link para su posterior evaluación.
El 07 de diciembre de 2022, la OAP remite correo electrónico institucional con el documento de entrenamiento en puesto de trabajo para manejo de animales debidamente ajustado, para presentar a aprobación a Comité de Gestión </t>
  </si>
  <si>
    <t>Con las evidencias presentadas se da cumplimiento a la actividad formulada</t>
  </si>
  <si>
    <t xml:space="preserve">Se encuentran como evidencias de la ejecución de esta actividad: soporte de los correos enviados, presentación de la inducción, formato entrenamiento para la atención y manejo animal, programa para entrenamiento puesto de trabajo manejo animales. Estos documentos dan cuenta del cumplimiento de la actividad programada, siendo consecuente con el control propuesto. </t>
  </si>
  <si>
    <t xml:space="preserve">Inicia con la elaboracion de los planes y programas correspondientes a la gestion del talento humano encaminados al cumplimento de la normatividad, en la etapas de ingreso, permanencia, evaluacion y retiro y va hasta la ejecucion de los planes de mejora
 </t>
  </si>
  <si>
    <t>Pérdida de recursos por pagos indebidos</t>
  </si>
  <si>
    <t xml:space="preserve">Proyección deficiente de la nómina </t>
  </si>
  <si>
    <t xml:space="preserve">Errores en el reporte de novedades en la liquidación de nómina </t>
  </si>
  <si>
    <t>Posibillidad de presencia de inconsistencia en la información de liquidación de la nómina mensual, prestaciones socuiales y  seguridad social</t>
  </si>
  <si>
    <t xml:space="preserve">Relaciones laborales: Pérdidas que surgen de acciones contrarias a las leyes o acuerdos de empleo, salud o seguridad, del pago de demandas por daños personales o de discriminación. </t>
  </si>
  <si>
    <t>El riesgo afecta la imagen de algún área del Instituto</t>
  </si>
  <si>
    <t>1. Verificación por medio de envio de correos electronico de preliquidacion, nomina y excel de liquidacion de nomina</t>
  </si>
  <si>
    <t>Automatico</t>
  </si>
  <si>
    <t>1. Verificación por medio de envio de correos electronico de preliquidación, nomina y excel de liquidacion de nomina</t>
  </si>
  <si>
    <t>Mensual</t>
  </si>
  <si>
    <t>Liquidación aprobada mensual</t>
  </si>
  <si>
    <t>Los meses de enero, febrero, marzo y abril, a traves de correo electrónico, el Técnico Administrativo, ha enviado el documento excel contentivo de la preliquidación de la nómina, para revisión por parte de la profesional especializado de Talento Humano, contratista de nómina y contratista de la Subdirección de Gestión Corporativa</t>
  </si>
  <si>
    <t>Con las evidencias cargadas se valida la realizacion de las actividades formuladas, manteniendo controlado el riesgo</t>
  </si>
  <si>
    <t>Se observa dentro de las evidencias allegadas por el proceso responsable, los correos electrónicos que contienen la información correspondiente al seguimiento que mediante el canal mencionado se hace a las preliquidaciones y nómina, además dentro de estos, de acuerdo con lo descrito en el autocontrol, se incluye el documento Excel contentivo de la información descrita; en este sentido, se recomienda continuar con dicho seguimiento el cual coopera con la mitigación del riesgo.</t>
  </si>
  <si>
    <t>Los meses de mayo, junio, julio y agosto, a traves de correo electrónico, el Técnico Administrativo, ha enviado el documento excel contentivo de la preliquidación de la nómina, para revisión por parte de la profesional especializado de Talento Humano, contratista de nómina y contratista de la Subdirección de Gestión Corporativa</t>
  </si>
  <si>
    <t>Los soportes de nomina permiten evidenciar el envió de la preliquidación de nomina para la revisón como filtro para mitigar el riesgo en la liquidación de nominas. Se recomienda continuar con este control cumpliendo con los plazos internos de entrega de información.</t>
  </si>
  <si>
    <t>Los meses de septiembre, octubre, noviembre, a traves de correo electrónico, el Técnico Administrativo, ha enviado el documento excel contentivo de la preliquidación de la nómina, para revisión por parte de la profesional especializado de Talento Humano, contratista de nómina y contratista de la Subdirección de Gestión Corporativa. Respecto al mes de diciembre la nómina a la fecha aún no ha sido liquidada para revisión.</t>
  </si>
  <si>
    <t xml:space="preserve">Se encuentran como evidencias archivos con el cuerpo de los correos en los que se envían los documentos que contienen la preliquidación de la nómina, así como otros como novedades, planillas, etc, para el cuatrimestre. 
Se recomienda continuar con esta verificación, de modo que se mitigue la posibilidad de errores en el cálculo de valores salariales. </t>
  </si>
  <si>
    <t>Eliminado controlado</t>
  </si>
  <si>
    <t>Incumplimiento de requisitos establecidos por la normatividad vigente para el nombramiento vacantes de la planta del IDPYBA</t>
  </si>
  <si>
    <t>1. Verificación de cumplimiento de requisitos conforme al manual de funciones y la normatividad vigente.</t>
  </si>
  <si>
    <t>1. Revisar la normatividad legal vigente del tema de vacantes o vinculación y socializar al personal encargado</t>
  </si>
  <si>
    <t xml:space="preserve">Se recomienda continuar con esta verificación, de modo que se mitigue la posibilidad de errores en el cálculo de valores salariales. </t>
  </si>
  <si>
    <t>2. Socializar del procedimiento de vinculación de personal</t>
  </si>
  <si>
    <t>A la fecha del seguimiento, 17 de enero de 2021, no se encuentra soporte del envío de los correos solicitando verificación para el mes de diciembre.</t>
  </si>
  <si>
    <t>Pago de las incapacidades sin el cumplimiento de los requisitos de ley</t>
  </si>
  <si>
    <t>1. Socialización del Instructivo de Incapacidades a los servidores públicos del instituto</t>
  </si>
  <si>
    <t>Anual</t>
  </si>
  <si>
    <t>Reporte negativo en los posibles seguimientos de las CNSC</t>
  </si>
  <si>
    <t>Falta de cumplimiento en los cronogramas establecidos para llevar a cabo las evaluaciones de desempeño</t>
  </si>
  <si>
    <t>Desconocimiento por parte de los funcionarios de esta actividad</t>
  </si>
  <si>
    <t>Desarrollo de valoraciones y evaluaciones de desempeño laboral por fuera de las fechas establecidas</t>
  </si>
  <si>
    <t>2 veces por año</t>
  </si>
  <si>
    <t>Afectación menor a 10 SMLMV</t>
  </si>
  <si>
    <t>El riesgo afecta la imagen del Instituto con algunos usuarios de relevancia frente al logro de los objetivos</t>
  </si>
  <si>
    <t>1. Capacitación de Evaluación de desempeño y Evaluación de Gestión
2. Seguimiento semestral a la entrega de los acuerdos de gestión y evaluaciones</t>
  </si>
  <si>
    <t>1. capacitación de Evaluación de desempeño y Evaluación de Gestión (1er semestre)
2. Seguimientos  de los acuerdos de gestión y las evaluaciones (uno por semestre)</t>
  </si>
  <si>
    <t>Semestral</t>
  </si>
  <si>
    <t xml:space="preserve">Número de funcionaros sobre número de evaluaciones  efectivamente presentadas </t>
  </si>
  <si>
    <t>Baja de recursos por no poder obtener el recobro efectivo o pago de incapacidades por parte de una EPS</t>
  </si>
  <si>
    <t xml:space="preserve">Imposibilidad de obtener de manera inmendiata recursos por el recobro de incapacidades </t>
  </si>
  <si>
    <t>vacíos en la norma laboral frente al efectivo recobro de cierto tipo de incapacidades</t>
  </si>
  <si>
    <t>Dar de baja en comité contable recursos por no poder obtener el recobro efectivo o pago de incapacidades por parte de una EPS</t>
  </si>
  <si>
    <t>Entre 10 y 50 SMLMV</t>
  </si>
  <si>
    <t>1, informe mensual de incapacidades</t>
  </si>
  <si>
    <t>Reducir: Despues de realizar un analissi y cosiderar que el nivel de riesgo es alto, se determina tratarlo mediante transferencia o mitigacion del mismo</t>
  </si>
  <si>
    <t>1, Realizar seguimineto mediante la revisión de un informe mensual sobre el estao de las incapacidades y sus recobros ante las EPS</t>
  </si>
  <si>
    <t xml:space="preserve">número de incapacidades total sobre número de incapacidade efectivamente con recobro </t>
  </si>
  <si>
    <t>TRAMITES O SERVICIO ASOCIADO AL RIESGO</t>
  </si>
  <si>
    <t>Definicion del Riesgo de Corrupción</t>
  </si>
  <si>
    <t>Accion u omisión</t>
  </si>
  <si>
    <t>Uso del poder</t>
  </si>
  <si>
    <t>Desviar la gestion de lo publico</t>
  </si>
  <si>
    <t>Beneficio Privado</t>
  </si>
  <si>
    <t>Analisis del Impacto</t>
  </si>
  <si>
    <t>Si</t>
  </si>
  <si>
    <t>No</t>
  </si>
  <si>
    <t>Impacto Inherente</t>
  </si>
  <si>
    <t>Inconsistencia en la información sobre la liquidación de la nómina mensual, aportes, parafiscales y seguridad social para beneficiar a un tercero</t>
  </si>
  <si>
    <t>X</t>
  </si>
  <si>
    <t>Afectar al grupo de funcionarios del proceso?</t>
  </si>
  <si>
    <t>1. Verificar que la información de los cálculos del aplicativo coinciden con la herramienta manual que se tiene</t>
  </si>
  <si>
    <t>Continuar con las revisiones de nómina y las conciliaciones entre el aplicativo y la herramienta  manual que tiene el área</t>
  </si>
  <si>
    <t>Afectar el cumplimiento de metas y objetivos de las dependencias?</t>
  </si>
  <si>
    <t>Afectar el cumplimiento de la misión del Instituto?</t>
  </si>
  <si>
    <t>Afectar el cumplimiento de la misión del sector al que pertenece el Instituto?</t>
  </si>
  <si>
    <t>Generar perdidas de confianza del Instituto, afectando su reputación?</t>
  </si>
  <si>
    <t>Generar perdidas de recursos económicos?</t>
  </si>
  <si>
    <t>Afectar la prestación de servicios?</t>
  </si>
  <si>
    <t>Dar lugar al detrimento de calidad de vida de la comunidad por perdida del bien, servicios o recursos públicos?</t>
  </si>
  <si>
    <t>Generar perdida de información del Instituto</t>
  </si>
  <si>
    <t>Generar intervención de los entes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</si>
  <si>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</si>
  <si>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</si>
  <si>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</si>
  <si>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</si>
  <si>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</si>
  <si>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perdidas de vidas humanas?</t>
  </si>
  <si>
    <t>Afectar la imagen regional?</t>
  </si>
  <si>
    <t>Afectar la imagen nacional?</t>
  </si>
  <si>
    <t>Generar daño ambiental?</t>
  </si>
  <si>
    <t>Total</t>
  </si>
  <si>
    <t>Revelación de
información reservada
y clasificada de
historias laborales por
parte de servidores
públicos para beneficio
propio o de terceros</t>
  </si>
  <si>
    <t>Demandas por compartir infomación confidencial y con manejo especial de tratamiento de datos</t>
  </si>
  <si>
    <t>no custodiar las historias laborales adecuadamente</t>
  </si>
  <si>
    <t>Espacio fisico archivo para la custodia de las historias laborales talento humano con restriccion de acceso y manipulación
Verificación del documento que describe el manejo, control y administración de las historias laborales.</t>
  </si>
  <si>
    <t>FASE: IDENTIFICACIÓN DEL RIESGO SEGURIDAD DE LA INFORMACION</t>
  </si>
  <si>
    <t>FASE: ANÁLISIS DEL RIESGO</t>
  </si>
  <si>
    <t>FASE: TRATAMIENTO, CONTROL DEL RIESGO y VALORACION DEL RIESGO</t>
  </si>
  <si>
    <t>SEGUIMIENTO Y CALIFICACION A LA EJECUCION DE LOS CONTROLES</t>
  </si>
  <si>
    <t>FASE: PLAN DE TRATAMIENTO RIESGO RESIDUAL</t>
  </si>
  <si>
    <t>Item</t>
  </si>
  <si>
    <t>NOMBRE DEL RIESGO</t>
  </si>
  <si>
    <t>DESCRIPCIÓN DEL RIESGO</t>
  </si>
  <si>
    <t>TIPO DE RIESGO
(inherente de seguridad de la información)</t>
  </si>
  <si>
    <t>ACTIVO DE INFORMACIÓN
(Que se ve afectado)</t>
  </si>
  <si>
    <t>AMENAZA</t>
  </si>
  <si>
    <t>CAUSAS /  VULNERABILIDADES</t>
  </si>
  <si>
    <t>CONSECUENCIA
(Que podria ocuacionar?)</t>
  </si>
  <si>
    <t>RESPONSABLE DEL RIESGO</t>
  </si>
  <si>
    <t>EVALUACIÓN DEL RIESGO INHERENTE</t>
  </si>
  <si>
    <t>OPCION DE TRATAMIENTO</t>
  </si>
  <si>
    <t>ACTIVIDAD DE CONTROL
(Control a implementar mínimo los controles del Anexo A de la ISO/IEC 27001:2013)</t>
  </si>
  <si>
    <t>SOPORTE (Evidencia y documento donde se decribe el control)</t>
  </si>
  <si>
    <t>QUIÉN LO APLICA
(Responsable de aplicar el control)</t>
  </si>
  <si>
    <t>PERIODICIDAD
(De ejecución del control)</t>
  </si>
  <si>
    <t>TIPO DE CONTROL
Disminuye Probabilidad (Control preventivo o detectivo) o impacto (Control correctivo)?</t>
  </si>
  <si>
    <t>TIPO DE IMPLEMENTACION
(Manual o Automatica)</t>
  </si>
  <si>
    <t>EVALUACIÓN DEL RIESGO RESIDUAL</t>
  </si>
  <si>
    <t>PUNTAJE HERRAMIENTA PARA EJERCER EL CONTROL</t>
  </si>
  <si>
    <t>PUNTAJE SEGUIMIENTO AL CONTROL</t>
  </si>
  <si>
    <t>CALIFICACIÓN DEL CONTROL</t>
  </si>
  <si>
    <t>OPCIONES DE TRATAMIENTO RIESGO RESIDUAL</t>
  </si>
  <si>
    <t>PLANES DE ACCIÓN</t>
  </si>
  <si>
    <t>RESPONSABLE DEL TRATAMIENTO</t>
  </si>
  <si>
    <t>FECHA DE REMEDIACIÓN</t>
  </si>
  <si>
    <t>PROBABILIDAD DE OCURRENCIA</t>
  </si>
  <si>
    <t>Valor Probabilidad
Ocurrencia %</t>
  </si>
  <si>
    <t>IMPACTO</t>
  </si>
  <si>
    <t>Valor Nivel de Impacto %</t>
  </si>
  <si>
    <t>Valor Riesgo Inherente</t>
  </si>
  <si>
    <t>ZONA DE RIESGO</t>
  </si>
  <si>
    <r>
      <t xml:space="preserve">Peso Pregunta UNO
</t>
    </r>
    <r>
      <rPr>
        <b/>
        <sz val="11"/>
        <rFont val="Arial"/>
        <family val="2"/>
      </rPr>
      <t>OCULTAR</t>
    </r>
  </si>
  <si>
    <r>
      <t xml:space="preserve">Probabilidad 
</t>
    </r>
    <r>
      <rPr>
        <b/>
        <sz val="11"/>
        <rFont val="Arial"/>
        <family val="2"/>
      </rPr>
      <t>OCULTAR</t>
    </r>
  </si>
  <si>
    <r>
      <t xml:space="preserve">Impacto
</t>
    </r>
    <r>
      <rPr>
        <b/>
        <sz val="11"/>
        <rFont val="Arial"/>
        <family val="2"/>
      </rPr>
      <t>OCULTAR</t>
    </r>
  </si>
  <si>
    <r>
      <t xml:space="preserve">Peso Pregunta DOS
</t>
    </r>
    <r>
      <rPr>
        <b/>
        <sz val="11"/>
        <rFont val="Arial"/>
        <family val="2"/>
      </rPr>
      <t>OCULTAR</t>
    </r>
  </si>
  <si>
    <r>
      <t xml:space="preserve">Valoración Probabilidad luego control
</t>
    </r>
    <r>
      <rPr>
        <b/>
        <sz val="11"/>
        <rFont val="Arial"/>
        <family val="2"/>
      </rPr>
      <t>OCULTAR</t>
    </r>
  </si>
  <si>
    <r>
      <t xml:space="preserve">Valoración Impacto  luego control
</t>
    </r>
    <r>
      <rPr>
        <b/>
        <sz val="11"/>
        <rFont val="Arial"/>
        <family val="2"/>
      </rPr>
      <t>OCULTAR</t>
    </r>
  </si>
  <si>
    <t>Probabilidad residual OCULTAR</t>
  </si>
  <si>
    <t>Probabilidad residual total</t>
  </si>
  <si>
    <t xml:space="preserve">Zona Probabilidad residual </t>
  </si>
  <si>
    <t>Impacto residual OCULTAR</t>
  </si>
  <si>
    <t>Impacto residual Total</t>
  </si>
  <si>
    <t xml:space="preserve">Zona Impacto residual </t>
  </si>
  <si>
    <t>Zona de Riesgo Residual</t>
  </si>
  <si>
    <t>1 - ¿EL CONTROL DEJA UN REGISTRO QUE PERMITE EVIDENCIAR LA EJECUCION  CONTROL?</t>
  </si>
  <si>
    <r>
      <t xml:space="preserve">Peso Pregunta 1
</t>
    </r>
    <r>
      <rPr>
        <b/>
        <sz val="11"/>
        <rFont val="Arial"/>
        <family val="2"/>
      </rPr>
      <t>OCULTAR</t>
    </r>
  </si>
  <si>
    <t>2 - ¿EXISTEN MANUALES, INSTRUCTIVOS O PROCEDIMIENTOS PARA EL MANEJO DE LA HERRAMIENTA?</t>
  </si>
  <si>
    <r>
      <t xml:space="preserve">Peso Pregunta 2
</t>
    </r>
    <r>
      <rPr>
        <b/>
        <sz val="11"/>
        <rFont val="Arial"/>
        <family val="2"/>
      </rPr>
      <t>OCULTAR</t>
    </r>
  </si>
  <si>
    <t>3 - ¿EN EL TIEMPO QUE LLEVA LA HERRAMIENTA HA DEMOSTRADO SER EFECTIVA?</t>
  </si>
  <si>
    <r>
      <t xml:space="preserve">Peso Pregunta 3
</t>
    </r>
    <r>
      <rPr>
        <b/>
        <sz val="11"/>
        <rFont val="Arial"/>
        <family val="2"/>
      </rPr>
      <t>OCULTAR</t>
    </r>
  </si>
  <si>
    <t xml:space="preserve">4 - ¿ESTÁN DEFINIDOS LOS RESPONSABLES DE LA EJECUCIÓN DEL CONTROL Y DEL SEGUIMIENTO? </t>
  </si>
  <si>
    <r>
      <t xml:space="preserve">Peso Pregunta 4
</t>
    </r>
    <r>
      <rPr>
        <b/>
        <sz val="11"/>
        <rFont val="Arial"/>
        <family val="2"/>
      </rPr>
      <t>OCULTAR</t>
    </r>
  </si>
  <si>
    <t>5 - ¿LA FRECUENCIA DE LA EJECUCIÓN DEL CONTROL Y SEGUIMIENTO ES ADECUADA?</t>
  </si>
  <si>
    <r>
      <t xml:space="preserve">Peso Pregunta 5
</t>
    </r>
    <r>
      <rPr>
        <b/>
        <sz val="11"/>
        <rFont val="Arial"/>
        <family val="2"/>
      </rPr>
      <t>OCULTAR</t>
    </r>
  </si>
  <si>
    <t>Frecuencia de la actividad</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</si>
  <si>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</si>
  <si>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</si>
  <si>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</si>
  <si>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r>
      <t xml:space="preserve">Reducir: </t>
    </r>
    <r>
      <rPr>
        <sz val="8"/>
        <rFont val="Arial"/>
        <family val="2"/>
      </rPr>
      <t>Despues de realizar un analissi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</si>
  <si>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</si>
  <si>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</si>
  <si>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Sin Documental</t>
  </si>
  <si>
    <t>Aleatoria</t>
  </si>
  <si>
    <t>Sin registro</t>
  </si>
  <si>
    <r>
      <rPr>
        <b/>
        <sz val="8"/>
        <color theme="1"/>
        <rFont val="Calibri"/>
        <family val="2"/>
        <scheme val="minor"/>
      </rPr>
      <t>Mitigar</t>
    </r>
    <r>
      <rPr>
        <sz val="8"/>
        <color theme="1"/>
        <rFont val="Calibri"/>
        <family val="2"/>
        <scheme val="minor"/>
      </rPr>
      <t>: Despues de realizar un analisis y cosiderar los niveles de riesgo se implementan acciones que mitiguen el nivel del riesgo. No necesariamente es un control adicional</t>
    </r>
  </si>
  <si>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</si>
  <si>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</si>
  <si>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24 a 500 veces por año</t>
  </si>
  <si>
    <t>El riesgo afecta la imagen del Instituto internamente, de conocimiento general nivel interno, de junta directiva y proveedores</t>
  </si>
  <si>
    <t>Correctivo</t>
  </si>
  <si>
    <r>
      <rPr>
        <b/>
        <sz val="8"/>
        <color theme="1"/>
        <rFont val="Calibri"/>
        <family val="2"/>
        <scheme val="minor"/>
      </rPr>
      <t xml:space="preserve">Tranferir: </t>
    </r>
    <r>
      <rPr>
        <sz val="8"/>
        <color theme="1"/>
        <rFont val="Calibri"/>
        <family val="2"/>
        <scheme val="minor"/>
      </rPr>
      <t>Despues de realizar un analisis, se considera que la mejor estrategia es tercerizar el proceso o trasladar el riesgo a traves de seguros o polizas. La responsabilidad economica recae sobre el tercero, pero no se transfiere la responsabilidad sobre el tema reputacional.</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</si>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</sst>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5">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9"/>
      <color indexed="81"/>
      <name val="Tahoma"/>
      <family val="2"/>
    </font>
    <font>
      <b/>
      <sz val="10"/>
      <color indexed="81"/>
      <name val="Tahoma"/>
      <family val="2"/>
    </font>
    <font>
      <b/>
      <sz val="9"/>
      <color indexed="81"/>
      <name val="Tahoma"/>
      <family val="2"/>
    </font>
    <font>
      <sz val="11"/>
      <color theme="1"/>
      <name val="Arial"/>
      <family val="2"/>
    </font>
    <font>
      <b/>
      <sz val="11"/>
      <color theme="1"/>
      <name val="Arial"/>
      <family val="2"/>
    </font>
    <font>
      <b/>
      <sz val="16"/>
      <color theme="1"/>
      <name val="Arial"/>
      <family val="2"/>
    </font>
    <font>
      <i/>
      <sz val="11"/>
      <color theme="1"/>
      <name val="Arial"/>
      <family val="2"/>
    </font>
    <font>
      <sz val="14"/>
      <color theme="1"/>
      <name val="Arial"/>
      <family val="2"/>
    </font>
    <font>
      <b/>
      <sz val="12"/>
      <name val="Arial"/>
      <family val="2"/>
    </font>
    <font>
      <b/>
      <i/>
      <sz val="14"/>
      <name val="Arial"/>
      <family val="2"/>
    </font>
    <font>
      <b/>
      <sz val="9"/>
      <name val="Arial"/>
      <family val="2"/>
    </font>
    <font>
      <b/>
      <i/>
      <sz val="8"/>
      <name val="Arial"/>
      <family val="2"/>
    </font>
    <font>
      <sz val="11"/>
      <color theme="4"/>
      <name val="Arial"/>
      <family val="2"/>
    </font>
    <font>
      <sz val="10"/>
      <color rgb="FF000000"/>
      <name val="Arial"/>
      <family val="2"/>
    </font>
  </fonts>
  <fills count="16">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C0000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E699"/>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auto="1"/>
      </left>
      <right style="medium">
        <color indexed="64"/>
      </right>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rgb="FF000000"/>
      </left>
      <right style="thin">
        <color rgb="FF000000"/>
      </right>
      <top/>
      <bottom style="thin">
        <color rgb="FF000000"/>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s>
  <cellStyleXfs count="2">
    <xf numFmtId="0" fontId="0" fillId="0" borderId="0"/>
    <xf numFmtId="9" fontId="7" fillId="0" borderId="0" applyFont="0" applyFill="0" applyBorder="0" applyAlignment="0" applyProtection="0"/>
  </cellStyleXfs>
  <cellXfs count="487">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9" fontId="5" fillId="0" borderId="2" xfId="1" applyFont="1" applyFill="1" applyBorder="1" applyAlignment="1" applyProtection="1">
      <alignment horizontal="center" vertical="top" wrapText="1"/>
      <protection locked="0"/>
    </xf>
    <xf numFmtId="9" fontId="5" fillId="0" borderId="3" xfId="1" applyFont="1" applyFill="1" applyBorder="1" applyAlignment="1" applyProtection="1">
      <alignment horizontal="center" vertical="top" wrapText="1"/>
      <protection locked="0"/>
    </xf>
    <xf numFmtId="9" fontId="5" fillId="0" borderId="4" xfId="1" applyFont="1" applyFill="1" applyBorder="1" applyAlignment="1" applyProtection="1">
      <alignment horizontal="center"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9" fontId="3" fillId="7" borderId="2" xfId="1"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textRotation="90" wrapText="1"/>
      <protection locked="0"/>
    </xf>
    <xf numFmtId="0" fontId="19" fillId="5" borderId="2" xfId="0" applyFont="1" applyFill="1" applyBorder="1" applyAlignment="1" applyProtection="1">
      <alignment horizontal="center" vertical="center" wrapText="1"/>
      <protection locked="0"/>
    </xf>
    <xf numFmtId="9" fontId="3" fillId="7" borderId="3" xfId="1" applyFont="1" applyFill="1" applyBorder="1" applyAlignment="1" applyProtection="1">
      <alignment horizontal="center" vertical="center" wrapText="1"/>
      <protection locked="0"/>
    </xf>
    <xf numFmtId="0" fontId="6"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9" fillId="7" borderId="2" xfId="0" applyFont="1" applyFill="1" applyBorder="1" applyAlignment="1" applyProtection="1">
      <alignment horizontal="center" vertical="center" wrapText="1"/>
      <protection locked="0"/>
    </xf>
    <xf numFmtId="0" fontId="24" fillId="0" borderId="0" xfId="0" applyFont="1" applyProtection="1">
      <protection locked="0"/>
    </xf>
    <xf numFmtId="0" fontId="24" fillId="7" borderId="19" xfId="0" applyFont="1" applyFill="1" applyBorder="1" applyAlignment="1" applyProtection="1">
      <alignment vertical="center" wrapText="1"/>
      <protection locked="0"/>
    </xf>
    <xf numFmtId="0" fontId="24"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horizontal="center" vertical="center" wrapText="1"/>
      <protection locked="0"/>
    </xf>
    <xf numFmtId="0" fontId="24" fillId="7" borderId="19" xfId="0" applyFont="1" applyFill="1" applyBorder="1" applyAlignment="1" applyProtection="1">
      <alignment horizontal="left" vertical="top" wrapText="1"/>
      <protection locked="0"/>
    </xf>
    <xf numFmtId="0" fontId="24" fillId="7" borderId="19" xfId="0" applyFont="1" applyFill="1" applyBorder="1" applyProtection="1">
      <protection locked="0"/>
    </xf>
    <xf numFmtId="0" fontId="25" fillId="7" borderId="19" xfId="0" applyFont="1" applyFill="1" applyBorder="1" applyAlignment="1" applyProtection="1">
      <alignment horizontal="center" vertical="center"/>
      <protection hidden="1"/>
    </xf>
    <xf numFmtId="2" fontId="25" fillId="7" borderId="19" xfId="0" applyNumberFormat="1" applyFont="1" applyFill="1" applyBorder="1" applyAlignment="1" applyProtection="1">
      <alignment horizontal="center" vertical="center"/>
      <protection hidden="1"/>
    </xf>
    <xf numFmtId="0" fontId="25" fillId="7" borderId="19" xfId="0" applyFont="1" applyFill="1" applyBorder="1" applyAlignment="1" applyProtection="1">
      <alignment horizontal="center" vertical="center"/>
      <protection locked="0"/>
    </xf>
    <xf numFmtId="0" fontId="27"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vertical="center"/>
      <protection locked="0"/>
    </xf>
    <xf numFmtId="0" fontId="24" fillId="7" borderId="25" xfId="0" applyFont="1" applyFill="1" applyBorder="1" applyAlignment="1" applyProtection="1">
      <alignment horizontal="center" vertical="center"/>
      <protection locked="0"/>
    </xf>
    <xf numFmtId="0" fontId="24" fillId="7" borderId="0" xfId="0" applyFont="1" applyFill="1" applyProtection="1">
      <protection locked="0"/>
    </xf>
    <xf numFmtId="0" fontId="24" fillId="0" borderId="4" xfId="0" applyFont="1" applyBorder="1" applyAlignment="1" applyProtection="1">
      <alignment vertical="center" wrapText="1"/>
      <protection locked="0"/>
    </xf>
    <xf numFmtId="0" fontId="24" fillId="0" borderId="4"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protection hidden="1"/>
    </xf>
    <xf numFmtId="0" fontId="25" fillId="0" borderId="4" xfId="0" applyFont="1" applyBorder="1" applyAlignment="1" applyProtection="1">
      <alignment horizontal="center" vertical="center"/>
      <protection hidden="1"/>
    </xf>
    <xf numFmtId="2" fontId="25" fillId="0" borderId="4" xfId="0" applyNumberFormat="1" applyFont="1" applyBorder="1" applyAlignment="1" applyProtection="1">
      <alignment horizontal="center" vertical="center"/>
      <protection hidden="1"/>
    </xf>
    <xf numFmtId="0" fontId="25" fillId="0" borderId="4"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hidden="1"/>
    </xf>
    <xf numFmtId="0" fontId="24" fillId="0" borderId="1" xfId="0" applyFont="1" applyBorder="1" applyAlignment="1" applyProtection="1">
      <alignment vertical="center" wrapText="1"/>
      <protection locked="0"/>
    </xf>
    <xf numFmtId="0" fontId="24" fillId="0" borderId="1" xfId="0" applyFont="1" applyBorder="1" applyAlignment="1" applyProtection="1">
      <alignment vertical="center"/>
      <protection locked="0"/>
    </xf>
    <xf numFmtId="0" fontId="24" fillId="0" borderId="21" xfId="0" applyFont="1" applyBorder="1" applyAlignment="1" applyProtection="1">
      <alignment horizontal="center" vertical="center"/>
      <protection locked="0"/>
    </xf>
    <xf numFmtId="0" fontId="24" fillId="0" borderId="22" xfId="0" quotePrefix="1" applyFont="1" applyBorder="1" applyAlignment="1" applyProtection="1">
      <alignment vertical="center" wrapText="1"/>
      <protection locked="0"/>
    </xf>
    <xf numFmtId="0" fontId="24" fillId="0" borderId="22"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2" fontId="25" fillId="0" borderId="22" xfId="0" applyNumberFormat="1" applyFont="1" applyBorder="1" applyAlignment="1" applyProtection="1">
      <alignment horizontal="center" vertical="center"/>
      <protection hidden="1"/>
    </xf>
    <xf numFmtId="0" fontId="25" fillId="0" borderId="22" xfId="0" applyFont="1" applyBorder="1" applyAlignment="1" applyProtection="1">
      <alignment horizontal="center" vertical="center"/>
      <protection locked="0"/>
    </xf>
    <xf numFmtId="0" fontId="27" fillId="0" borderId="22" xfId="0" applyFont="1" applyBorder="1" applyAlignment="1" applyProtection="1">
      <alignment horizontal="center" vertical="center"/>
      <protection locked="0"/>
    </xf>
    <xf numFmtId="0" fontId="25" fillId="0" borderId="29" xfId="0" applyFont="1" applyBorder="1" applyAlignment="1" applyProtection="1">
      <alignment horizontal="center" vertical="center"/>
      <protection hidden="1"/>
    </xf>
    <xf numFmtId="0" fontId="24" fillId="0" borderId="29" xfId="0" applyFont="1" applyBorder="1" applyAlignment="1" applyProtection="1">
      <alignment vertical="center" wrapText="1"/>
      <protection locked="0"/>
    </xf>
    <xf numFmtId="0" fontId="24" fillId="0" borderId="29" xfId="0" applyFont="1" applyBorder="1" applyAlignment="1" applyProtection="1">
      <alignment vertical="center"/>
      <protection locked="0"/>
    </xf>
    <xf numFmtId="0" fontId="24" fillId="0" borderId="30" xfId="0" applyFont="1" applyBorder="1" applyAlignment="1" applyProtection="1">
      <alignment horizontal="center" vertical="center"/>
      <protection locked="0"/>
    </xf>
    <xf numFmtId="0" fontId="25" fillId="0" borderId="31" xfId="0" applyFont="1" applyBorder="1" applyAlignment="1" applyProtection="1">
      <alignment horizontal="center" vertical="center"/>
      <protection hidden="1"/>
    </xf>
    <xf numFmtId="0" fontId="24" fillId="0" borderId="32" xfId="0" applyFont="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top" wrapText="1"/>
      <protection locked="0"/>
    </xf>
    <xf numFmtId="0" fontId="24" fillId="0" borderId="1" xfId="0" applyFont="1" applyBorder="1" applyAlignment="1" applyProtection="1">
      <alignment horizontal="center" vertical="center"/>
      <protection locked="0"/>
    </xf>
    <xf numFmtId="0" fontId="24" fillId="0" borderId="1" xfId="0" applyFont="1" applyBorder="1" applyProtection="1">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left" vertical="top" wrapText="1"/>
      <protection locked="0"/>
    </xf>
    <xf numFmtId="0" fontId="24" fillId="0" borderId="29" xfId="0" applyFont="1" applyBorder="1" applyAlignment="1" applyProtection="1">
      <alignment wrapText="1"/>
      <protection locked="0"/>
    </xf>
    <xf numFmtId="0" fontId="24" fillId="0" borderId="29" xfId="0" applyFont="1" applyBorder="1" applyProtection="1">
      <protection locked="0"/>
    </xf>
    <xf numFmtId="0" fontId="24" fillId="0" borderId="29" xfId="0" applyFont="1" applyBorder="1" applyAlignment="1" applyProtection="1">
      <alignment horizontal="center" vertical="center"/>
      <protection locked="0"/>
    </xf>
    <xf numFmtId="0" fontId="3" fillId="5" borderId="2" xfId="0" applyFont="1" applyFill="1" applyBorder="1" applyAlignment="1">
      <alignment horizontal="center" vertical="center" wrapText="1"/>
    </xf>
    <xf numFmtId="0" fontId="29" fillId="5" borderId="2" xfId="0" applyFont="1" applyFill="1" applyBorder="1" applyAlignment="1" applyProtection="1">
      <alignment horizontal="center" vertical="center" wrapText="1"/>
      <protection locked="0"/>
    </xf>
    <xf numFmtId="0" fontId="30" fillId="7" borderId="2" xfId="0" applyFont="1" applyFill="1" applyBorder="1" applyAlignment="1">
      <alignment horizontal="center" vertical="center" wrapText="1"/>
    </xf>
    <xf numFmtId="0" fontId="12" fillId="7" borderId="2" xfId="0" applyFont="1" applyFill="1" applyBorder="1" applyAlignment="1" applyProtection="1">
      <alignment horizontal="center" vertical="center" wrapText="1"/>
      <protection locked="0"/>
    </xf>
    <xf numFmtId="0" fontId="32" fillId="7" borderId="2" xfId="0" applyFont="1" applyFill="1" applyBorder="1" applyAlignment="1">
      <alignment horizontal="center" vertical="center" wrapText="1"/>
    </xf>
    <xf numFmtId="0" fontId="28" fillId="7" borderId="19" xfId="0" applyFont="1" applyFill="1" applyBorder="1" applyAlignment="1" applyProtection="1">
      <alignment horizontal="center" vertical="center" wrapText="1"/>
      <protection hidden="1"/>
    </xf>
    <xf numFmtId="0" fontId="28" fillId="0" borderId="1" xfId="0" applyFont="1" applyBorder="1" applyAlignment="1" applyProtection="1">
      <alignment horizontal="center" vertical="center" wrapText="1"/>
      <protection hidden="1"/>
    </xf>
    <xf numFmtId="0" fontId="28" fillId="0" borderId="29"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locked="0"/>
    </xf>
    <xf numFmtId="0" fontId="25" fillId="7" borderId="4" xfId="0" applyFont="1" applyFill="1" applyBorder="1" applyAlignment="1" applyProtection="1">
      <alignment horizontal="center" vertical="center"/>
      <protection locked="0"/>
    </xf>
    <xf numFmtId="0" fontId="27" fillId="7" borderId="4" xfId="0" applyFont="1" applyFill="1" applyBorder="1" applyAlignment="1" applyProtection="1">
      <alignment horizontal="center" vertical="center"/>
      <protection locked="0"/>
    </xf>
    <xf numFmtId="0" fontId="25" fillId="7" borderId="4" xfId="0" applyFont="1" applyFill="1" applyBorder="1" applyAlignment="1" applyProtection="1">
      <alignment horizontal="center" vertical="center"/>
      <protection hidden="1"/>
    </xf>
    <xf numFmtId="0" fontId="28" fillId="7" borderId="4" xfId="0" applyFont="1" applyFill="1" applyBorder="1" applyAlignment="1" applyProtection="1">
      <alignment horizontal="center" vertical="center" wrapText="1"/>
      <protection hidden="1"/>
    </xf>
    <xf numFmtId="0" fontId="24" fillId="7" borderId="4" xfId="0" applyFont="1" applyFill="1" applyBorder="1" applyAlignment="1" applyProtection="1">
      <alignment vertical="center" wrapText="1"/>
      <protection locked="0"/>
    </xf>
    <xf numFmtId="0" fontId="24" fillId="7" borderId="4" xfId="0" applyFont="1" applyFill="1" applyBorder="1" applyAlignment="1" applyProtection="1">
      <alignment vertical="center"/>
      <protection locked="0"/>
    </xf>
    <xf numFmtId="0" fontId="24" fillId="7" borderId="36" xfId="0" applyFont="1" applyFill="1" applyBorder="1" applyAlignment="1" applyProtection="1">
      <alignment horizontal="center" vertical="center"/>
      <protection locked="0"/>
    </xf>
    <xf numFmtId="0" fontId="12" fillId="12" borderId="29" xfId="0" applyFont="1" applyFill="1" applyBorder="1" applyAlignment="1" applyProtection="1">
      <alignment horizontal="center" vertical="center" wrapText="1"/>
      <protection locked="0"/>
    </xf>
    <xf numFmtId="0" fontId="30" fillId="12" borderId="29" xfId="0" applyFont="1" applyFill="1" applyBorder="1" applyAlignment="1">
      <alignment horizontal="center" vertical="center" wrapText="1"/>
    </xf>
    <xf numFmtId="0" fontId="24" fillId="7" borderId="37" xfId="0" applyFont="1" applyFill="1" applyBorder="1" applyProtection="1">
      <protection locked="0"/>
    </xf>
    <xf numFmtId="0" fontId="24" fillId="7" borderId="25" xfId="0" applyFont="1" applyFill="1" applyBorder="1" applyProtection="1">
      <protection locked="0"/>
    </xf>
    <xf numFmtId="0" fontId="24" fillId="0" borderId="20" xfId="0" applyFont="1" applyBorder="1" applyProtection="1">
      <protection locked="0"/>
    </xf>
    <xf numFmtId="0" fontId="24" fillId="0" borderId="21" xfId="0" applyFont="1" applyBorder="1" applyProtection="1">
      <protection locked="0"/>
    </xf>
    <xf numFmtId="0" fontId="24" fillId="0" borderId="38" xfId="0" applyFont="1" applyBorder="1" applyProtection="1">
      <protection locked="0"/>
    </xf>
    <xf numFmtId="0" fontId="24" fillId="0" borderId="30" xfId="0" applyFont="1" applyBorder="1" applyProtection="1">
      <protection locked="0"/>
    </xf>
    <xf numFmtId="0" fontId="24" fillId="7" borderId="16" xfId="0" applyFont="1" applyFill="1" applyBorder="1" applyProtection="1">
      <protection locked="0"/>
    </xf>
    <xf numFmtId="0" fontId="24" fillId="0" borderId="6" xfId="0" applyFont="1" applyBorder="1" applyProtection="1">
      <protection locked="0"/>
    </xf>
    <xf numFmtId="0" fontId="24" fillId="0" borderId="31" xfId="0" applyFont="1" applyBorder="1" applyProtection="1">
      <protection locked="0"/>
    </xf>
    <xf numFmtId="0" fontId="3" fillId="9" borderId="29" xfId="0" applyFont="1" applyFill="1" applyBorder="1" applyAlignment="1" applyProtection="1">
      <alignment horizontal="center" vertical="center" wrapText="1"/>
      <protection locked="0"/>
    </xf>
    <xf numFmtId="9" fontId="3" fillId="9" borderId="29" xfId="1" applyFont="1" applyFill="1" applyBorder="1" applyAlignment="1" applyProtection="1">
      <alignment horizontal="center" vertical="center" wrapText="1"/>
      <protection locked="0"/>
    </xf>
    <xf numFmtId="9" fontId="3" fillId="9" borderId="30" xfId="1" applyFont="1" applyFill="1" applyBorder="1" applyAlignment="1" applyProtection="1">
      <alignment horizontal="center" vertical="center" wrapText="1"/>
      <protection locked="0"/>
    </xf>
    <xf numFmtId="0" fontId="5" fillId="13" borderId="1" xfId="0" applyFont="1" applyFill="1" applyBorder="1" applyAlignment="1" applyProtection="1">
      <alignment horizontal="center" vertical="center" wrapText="1"/>
      <protection locked="0"/>
    </xf>
    <xf numFmtId="0" fontId="5" fillId="13" borderId="1" xfId="0" applyFont="1" applyFill="1" applyBorder="1" applyAlignment="1">
      <alignment horizontal="center" vertical="center" wrapText="1"/>
    </xf>
    <xf numFmtId="9" fontId="5" fillId="13" borderId="1" xfId="1" applyFont="1" applyFill="1" applyBorder="1" applyAlignment="1" applyProtection="1">
      <alignment horizontal="center" vertical="center" wrapText="1"/>
      <protection locked="0"/>
    </xf>
    <xf numFmtId="9" fontId="5" fillId="13" borderId="0" xfId="1" applyFont="1" applyFill="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9" fillId="13" borderId="1" xfId="0" applyFont="1" applyFill="1" applyBorder="1" applyAlignment="1" applyProtection="1">
      <alignment vertical="top" wrapText="1"/>
      <protection locked="0"/>
    </xf>
    <xf numFmtId="0" fontId="6" fillId="13" borderId="1" xfId="0" applyFont="1" applyFill="1" applyBorder="1" applyAlignment="1" applyProtection="1">
      <alignment horizontal="center" vertical="center" wrapText="1"/>
      <protection locked="0"/>
    </xf>
    <xf numFmtId="0" fontId="3" fillId="13" borderId="1" xfId="0" applyFont="1" applyFill="1" applyBorder="1" applyAlignment="1">
      <alignment horizontal="center" vertical="center" wrapText="1"/>
    </xf>
    <xf numFmtId="9" fontId="3" fillId="13" borderId="1" xfId="1" applyFont="1" applyFill="1" applyBorder="1" applyAlignment="1" applyProtection="1">
      <alignment horizontal="center" vertical="center" wrapText="1"/>
      <protection locked="0"/>
    </xf>
    <xf numFmtId="9" fontId="3" fillId="13" borderId="1" xfId="1" applyFont="1" applyFill="1" applyBorder="1" applyAlignment="1" applyProtection="1">
      <alignment horizontal="center" vertical="center" wrapText="1"/>
    </xf>
    <xf numFmtId="0" fontId="20" fillId="13" borderId="1" xfId="0" applyFont="1" applyFill="1" applyBorder="1" applyAlignment="1">
      <alignment horizontal="center" vertical="center" wrapText="1"/>
    </xf>
    <xf numFmtId="9" fontId="5" fillId="13" borderId="1" xfId="1" applyFont="1" applyFill="1" applyBorder="1" applyAlignment="1" applyProtection="1">
      <alignment horizontal="center" vertical="center" wrapText="1"/>
    </xf>
    <xf numFmtId="164" fontId="5" fillId="13" borderId="1" xfId="0" applyNumberFormat="1" applyFont="1" applyFill="1" applyBorder="1" applyAlignment="1" applyProtection="1">
      <alignment horizontal="center" vertical="center" wrapText="1"/>
      <protection locked="0"/>
    </xf>
    <xf numFmtId="0" fontId="6" fillId="13" borderId="1" xfId="0" applyFont="1" applyFill="1" applyBorder="1" applyAlignment="1">
      <alignment horizontal="justify" vertical="center" wrapText="1"/>
    </xf>
    <xf numFmtId="9" fontId="5" fillId="13" borderId="2" xfId="1" applyFont="1" applyFill="1" applyBorder="1" applyAlignment="1" applyProtection="1">
      <alignment horizontal="center" vertical="top" wrapText="1"/>
      <protection locked="0"/>
    </xf>
    <xf numFmtId="9" fontId="5" fillId="13" borderId="3" xfId="1" applyFont="1" applyFill="1" applyBorder="1" applyAlignment="1" applyProtection="1">
      <alignment horizontal="center" vertical="top" wrapText="1"/>
      <protection locked="0"/>
    </xf>
    <xf numFmtId="0" fontId="4" fillId="13" borderId="1" xfId="0" applyFont="1" applyFill="1" applyBorder="1" applyAlignment="1">
      <alignment horizontal="justify" vertical="center" wrapText="1"/>
    </xf>
    <xf numFmtId="9" fontId="5" fillId="13" borderId="4" xfId="1" applyFont="1" applyFill="1" applyBorder="1" applyAlignment="1" applyProtection="1">
      <alignment horizontal="center" vertical="top" wrapText="1"/>
      <protection locked="0"/>
    </xf>
    <xf numFmtId="0" fontId="5" fillId="14" borderId="1" xfId="0" applyFont="1" applyFill="1" applyBorder="1" applyAlignment="1" applyProtection="1">
      <alignment horizontal="center" vertical="center" wrapText="1"/>
      <protection locked="0"/>
    </xf>
    <xf numFmtId="0" fontId="5" fillId="14" borderId="0" xfId="0" applyFont="1" applyFill="1" applyAlignment="1" applyProtection="1">
      <alignment horizontal="center" vertical="center" wrapText="1"/>
      <protection locked="0"/>
    </xf>
    <xf numFmtId="0" fontId="34" fillId="13" borderId="1" xfId="0" applyFont="1" applyFill="1" applyBorder="1" applyAlignment="1" applyProtection="1">
      <alignment vertical="center" wrapText="1"/>
      <protection locked="0"/>
    </xf>
    <xf numFmtId="0" fontId="5" fillId="13" borderId="1" xfId="0" applyFont="1" applyFill="1" applyBorder="1" applyAlignment="1" applyProtection="1">
      <alignment vertical="center" wrapText="1"/>
      <protection locked="0"/>
    </xf>
    <xf numFmtId="0" fontId="5" fillId="13" borderId="4" xfId="0" applyFont="1" applyFill="1" applyBorder="1" applyAlignment="1" applyProtection="1">
      <alignment vertical="center" wrapText="1"/>
      <protection locked="0"/>
    </xf>
    <xf numFmtId="0" fontId="16" fillId="13" borderId="1" xfId="0" applyFont="1" applyFill="1" applyBorder="1" applyAlignment="1" applyProtection="1">
      <alignment horizontal="center" vertical="center" wrapText="1"/>
      <protection locked="0"/>
    </xf>
    <xf numFmtId="0" fontId="6" fillId="14" borderId="1" xfId="0" applyFont="1" applyFill="1" applyBorder="1" applyAlignment="1">
      <alignment horizontal="justify" vertical="center" wrapText="1"/>
    </xf>
    <xf numFmtId="9" fontId="5" fillId="14" borderId="2" xfId="1" applyFont="1" applyFill="1" applyBorder="1" applyAlignment="1" applyProtection="1">
      <alignment horizontal="center" vertical="top" wrapText="1"/>
      <protection locked="0"/>
    </xf>
    <xf numFmtId="9" fontId="5" fillId="14" borderId="3" xfId="1" applyFont="1" applyFill="1" applyBorder="1" applyAlignment="1" applyProtection="1">
      <alignment horizontal="center" vertical="top" wrapText="1"/>
      <protection locked="0"/>
    </xf>
    <xf numFmtId="0" fontId="4" fillId="14" borderId="1" xfId="0" applyFont="1" applyFill="1" applyBorder="1" applyAlignment="1">
      <alignment horizontal="justify" vertical="center" wrapText="1"/>
    </xf>
    <xf numFmtId="9" fontId="5" fillId="14" borderId="4" xfId="1" applyFont="1" applyFill="1" applyBorder="1" applyAlignment="1" applyProtection="1">
      <alignment horizontal="center" vertical="top" wrapText="1"/>
      <protection locked="0"/>
    </xf>
    <xf numFmtId="0" fontId="5" fillId="13" borderId="4" xfId="0" applyFont="1" applyFill="1" applyBorder="1" applyAlignment="1" applyProtection="1">
      <alignment horizontal="center" vertical="center" wrapText="1"/>
      <protection locked="0"/>
    </xf>
    <xf numFmtId="0" fontId="5" fillId="13" borderId="39" xfId="0" applyFont="1" applyFill="1" applyBorder="1" applyAlignment="1" applyProtection="1">
      <alignment horizontal="left" vertical="top" wrapText="1"/>
      <protection locked="0"/>
    </xf>
    <xf numFmtId="0" fontId="5" fillId="13" borderId="7" xfId="0" applyFont="1" applyFill="1" applyBorder="1" applyAlignment="1" applyProtection="1">
      <alignment horizontal="center" vertical="center" wrapText="1"/>
      <protection locked="0"/>
    </xf>
    <xf numFmtId="0" fontId="20" fillId="13" borderId="4" xfId="0" applyFont="1" applyFill="1" applyBorder="1" applyAlignment="1">
      <alignment horizontal="center" vertical="center" wrapText="1"/>
    </xf>
    <xf numFmtId="0" fontId="5" fillId="6" borderId="39" xfId="0" applyFont="1" applyFill="1" applyBorder="1" applyAlignment="1" applyProtection="1">
      <alignment vertical="center" wrapText="1"/>
      <protection locked="0"/>
    </xf>
    <xf numFmtId="0" fontId="5" fillId="6" borderId="39"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9" borderId="40" xfId="0" applyFont="1" applyFill="1" applyBorder="1" applyAlignment="1" applyProtection="1">
      <alignment horizontal="center" vertical="center" wrapText="1"/>
      <protection locked="0"/>
    </xf>
    <xf numFmtId="0" fontId="5" fillId="0" borderId="38" xfId="0" applyFont="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9" fontId="5" fillId="0" borderId="41" xfId="1" applyFont="1" applyFill="1" applyBorder="1" applyAlignment="1" applyProtection="1">
      <alignment horizontal="center" vertical="center" wrapText="1"/>
      <protection locked="0"/>
    </xf>
    <xf numFmtId="9" fontId="5" fillId="13" borderId="4" xfId="1" applyFont="1" applyFill="1" applyBorder="1" applyAlignment="1" applyProtection="1">
      <alignment horizontal="center" vertical="center" wrapText="1"/>
      <protection locked="0"/>
    </xf>
    <xf numFmtId="9" fontId="3" fillId="9" borderId="42" xfId="1" applyFont="1" applyFill="1" applyBorder="1" applyAlignment="1" applyProtection="1">
      <alignment horizontal="center" vertical="center" wrapText="1"/>
      <protection locked="0"/>
    </xf>
    <xf numFmtId="9" fontId="5" fillId="0" borderId="30" xfId="1" applyFont="1" applyFill="1" applyBorder="1" applyAlignment="1" applyProtection="1">
      <alignment horizontal="center" vertical="center" wrapText="1"/>
      <protection locked="0"/>
    </xf>
    <xf numFmtId="9" fontId="3" fillId="0" borderId="19" xfId="1"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5" fillId="0" borderId="19" xfId="0" applyFont="1" applyBorder="1" applyAlignment="1">
      <alignment horizontal="center" vertical="center" wrapText="1"/>
    </xf>
    <xf numFmtId="9" fontId="3" fillId="0" borderId="19" xfId="1" applyFont="1" applyFill="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9" fontId="3" fillId="0" borderId="19" xfId="1" applyFont="1" applyFill="1" applyBorder="1" applyAlignment="1" applyProtection="1">
      <alignment horizontal="center" vertical="center" wrapText="1"/>
    </xf>
    <xf numFmtId="164" fontId="5" fillId="0" borderId="19" xfId="0" applyNumberFormat="1"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5" fillId="0" borderId="37" xfId="0" applyFont="1" applyBorder="1" applyAlignment="1" applyProtection="1">
      <alignment horizontal="center" vertical="center" wrapText="1"/>
      <protection locked="0"/>
    </xf>
    <xf numFmtId="9" fontId="5" fillId="0" borderId="19" xfId="0" applyNumberFormat="1" applyFont="1" applyBorder="1" applyAlignment="1" applyProtection="1">
      <alignment horizontal="center" vertical="center" wrapText="1"/>
      <protection locked="0"/>
    </xf>
    <xf numFmtId="0" fontId="5" fillId="15" borderId="19" xfId="0" applyFont="1" applyFill="1" applyBorder="1" applyAlignment="1" applyProtection="1">
      <alignment horizontal="center" vertical="center" wrapText="1"/>
      <protection locked="0"/>
    </xf>
    <xf numFmtId="9" fontId="5" fillId="0" borderId="25" xfId="1" applyFont="1" applyFill="1" applyBorder="1" applyAlignment="1" applyProtection="1">
      <alignment horizontal="center" vertical="center" wrapText="1"/>
      <protection locked="0"/>
    </xf>
    <xf numFmtId="0" fontId="5" fillId="0" borderId="37" xfId="0" quotePrefix="1" applyFont="1" applyBorder="1" applyAlignment="1">
      <alignment wrapText="1"/>
    </xf>
    <xf numFmtId="0" fontId="5" fillId="0" borderId="37" xfId="0" quotePrefix="1" applyFont="1" applyBorder="1" applyAlignment="1" applyProtection="1">
      <alignment horizontal="center" vertical="center" wrapText="1"/>
      <protection locked="0"/>
    </xf>
    <xf numFmtId="9" fontId="5" fillId="0" borderId="46" xfId="1" applyFont="1" applyFill="1" applyBorder="1" applyAlignment="1" applyProtection="1">
      <alignment horizontal="center" vertical="center" wrapText="1"/>
      <protection locked="0"/>
    </xf>
    <xf numFmtId="9" fontId="3" fillId="0" borderId="29" xfId="1" applyFont="1" applyBorder="1" applyAlignment="1" applyProtection="1">
      <alignment horizontal="center" vertical="center" wrapText="1"/>
      <protection locked="0"/>
    </xf>
    <xf numFmtId="0" fontId="5" fillId="0" borderId="29" xfId="0" applyFont="1" applyBorder="1" applyAlignment="1">
      <alignment horizontal="center" vertical="center" wrapText="1"/>
    </xf>
    <xf numFmtId="9" fontId="3" fillId="0" borderId="29" xfId="1" applyFont="1" applyFill="1" applyBorder="1" applyAlignment="1" applyProtection="1">
      <alignment horizontal="center" vertical="center" wrapText="1"/>
      <protection locked="0"/>
    </xf>
    <xf numFmtId="0" fontId="6" fillId="0" borderId="29" xfId="0" applyFont="1" applyBorder="1" applyAlignment="1" applyProtection="1">
      <alignment horizontal="center" vertical="center" wrapText="1"/>
      <protection locked="0"/>
    </xf>
    <xf numFmtId="9" fontId="3" fillId="0" borderId="29" xfId="1" applyFont="1" applyFill="1" applyBorder="1" applyAlignment="1" applyProtection="1">
      <alignment horizontal="center" vertical="center" wrapText="1"/>
    </xf>
    <xf numFmtId="164" fontId="5" fillId="0" borderId="29" xfId="0" applyNumberFormat="1"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49" fontId="5" fillId="0" borderId="38" xfId="0" applyNumberFormat="1" applyFont="1" applyBorder="1" applyAlignment="1" applyProtection="1">
      <alignment horizontal="center" vertical="center" wrapText="1"/>
      <protection locked="0"/>
    </xf>
    <xf numFmtId="0" fontId="5" fillId="0" borderId="43" xfId="0" quotePrefix="1" applyFont="1" applyBorder="1" applyAlignment="1">
      <alignment wrapText="1"/>
    </xf>
    <xf numFmtId="0" fontId="5" fillId="13" borderId="4" xfId="0" applyFont="1" applyFill="1" applyBorder="1" applyAlignment="1">
      <alignment horizontal="center" vertical="center" wrapText="1"/>
    </xf>
    <xf numFmtId="0" fontId="5" fillId="6" borderId="44" xfId="0" applyFont="1" applyFill="1" applyBorder="1" applyAlignment="1" applyProtection="1">
      <alignment vertical="center" wrapText="1"/>
      <protection locked="0"/>
    </xf>
    <xf numFmtId="0" fontId="5" fillId="13" borderId="44" xfId="0" applyFont="1" applyFill="1" applyBorder="1" applyAlignment="1" applyProtection="1">
      <alignment horizontal="left" vertical="top" wrapText="1"/>
      <protection locked="0"/>
    </xf>
    <xf numFmtId="0" fontId="5" fillId="13" borderId="14" xfId="0" applyFont="1" applyFill="1" applyBorder="1" applyAlignment="1" applyProtection="1">
      <alignment horizontal="center" vertical="center" wrapText="1"/>
      <protection locked="0"/>
    </xf>
    <xf numFmtId="0" fontId="5" fillId="0" borderId="47"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0" borderId="28" xfId="0" applyFont="1" applyBorder="1" applyAlignment="1" applyProtection="1">
      <alignment horizontal="center" vertical="center" wrapText="1"/>
      <protection locked="0"/>
    </xf>
    <xf numFmtId="0" fontId="5" fillId="5" borderId="28" xfId="0" applyFont="1" applyFill="1" applyBorder="1" applyAlignment="1" applyProtection="1">
      <alignment horizontal="center" vertical="center" wrapText="1"/>
      <protection locked="0"/>
    </xf>
    <xf numFmtId="0" fontId="11" fillId="0" borderId="28" xfId="0" applyFont="1" applyBorder="1" applyAlignment="1" applyProtection="1">
      <alignment vertical="center" wrapText="1"/>
      <protection locked="0"/>
    </xf>
    <xf numFmtId="0" fontId="5" fillId="0" borderId="28" xfId="0" applyFont="1" applyBorder="1" applyAlignment="1">
      <alignment horizontal="center" vertical="center" wrapText="1"/>
    </xf>
    <xf numFmtId="0" fontId="3" fillId="0" borderId="28" xfId="0" applyFont="1" applyBorder="1" applyAlignment="1">
      <alignment horizontal="center" vertical="center" wrapText="1"/>
    </xf>
    <xf numFmtId="9" fontId="3" fillId="0" borderId="28" xfId="1" applyFont="1" applyBorder="1" applyAlignment="1" applyProtection="1">
      <alignment horizontal="center" vertical="center" wrapText="1"/>
      <protection locked="0"/>
    </xf>
    <xf numFmtId="9" fontId="3" fillId="0" borderId="28" xfId="1" applyFont="1" applyFill="1" applyBorder="1" applyAlignment="1" applyProtection="1">
      <alignment horizontal="center" vertical="center" wrapText="1"/>
    </xf>
    <xf numFmtId="9" fontId="3" fillId="0" borderId="28" xfId="1" applyFont="1" applyFill="1" applyBorder="1" applyAlignment="1" applyProtection="1">
      <alignment horizontal="center" vertical="center" wrapText="1"/>
      <protection locked="0"/>
    </xf>
    <xf numFmtId="0" fontId="20" fillId="0" borderId="28" xfId="0" applyFont="1" applyBorder="1" applyAlignment="1">
      <alignment horizontal="center" vertical="center" wrapText="1"/>
    </xf>
    <xf numFmtId="9" fontId="5" fillId="0" borderId="28" xfId="1" applyFont="1" applyFill="1" applyBorder="1" applyAlignment="1" applyProtection="1">
      <alignment horizontal="center" vertical="center" wrapText="1"/>
    </xf>
    <xf numFmtId="9" fontId="3" fillId="0" borderId="48" xfId="1" applyFont="1" applyFill="1" applyBorder="1" applyAlignment="1" applyProtection="1">
      <alignment horizontal="center" vertical="center" wrapText="1"/>
    </xf>
    <xf numFmtId="0" fontId="20" fillId="0" borderId="49" xfId="0" applyFont="1" applyBorder="1" applyAlignment="1">
      <alignment horizontal="center" vertical="center" wrapText="1"/>
    </xf>
    <xf numFmtId="0" fontId="5" fillId="0" borderId="49" xfId="0" applyFont="1" applyBorder="1" applyAlignment="1" applyProtection="1">
      <alignment vertical="center" wrapText="1"/>
      <protection locked="0"/>
    </xf>
    <xf numFmtId="0" fontId="5" fillId="0" borderId="49" xfId="0" applyFont="1" applyBorder="1" applyAlignment="1" applyProtection="1">
      <alignment horizontal="center" vertical="center" wrapText="1"/>
      <protection locked="0"/>
    </xf>
    <xf numFmtId="0" fontId="5" fillId="0" borderId="50" xfId="0" applyFont="1" applyBorder="1" applyAlignment="1" applyProtection="1">
      <alignment horizontal="center" vertical="center" wrapText="1"/>
      <protection locked="0"/>
    </xf>
    <xf numFmtId="164" fontId="5" fillId="0" borderId="28" xfId="0" applyNumberFormat="1" applyFont="1" applyBorder="1" applyAlignment="1" applyProtection="1">
      <alignment horizontal="center" vertical="center" wrapText="1"/>
      <protection locked="0"/>
    </xf>
    <xf numFmtId="0" fontId="5" fillId="0" borderId="48" xfId="0" applyFont="1" applyBorder="1" applyAlignment="1" applyProtection="1">
      <alignment horizontal="center" vertical="center" wrapText="1"/>
      <protection locked="0"/>
    </xf>
    <xf numFmtId="9" fontId="5" fillId="0" borderId="51" xfId="1" applyFont="1" applyFill="1" applyBorder="1" applyAlignment="1" applyProtection="1">
      <alignment horizontal="center" vertical="center" wrapText="1"/>
      <protection locked="0"/>
    </xf>
    <xf numFmtId="0" fontId="5" fillId="0" borderId="47" xfId="0" applyFont="1" applyBorder="1" applyAlignment="1">
      <alignment wrapText="1"/>
    </xf>
    <xf numFmtId="0" fontId="5" fillId="0" borderId="51" xfId="0" applyFont="1" applyBorder="1" applyAlignment="1" applyProtection="1">
      <alignment horizontal="center" vertical="center" wrapText="1"/>
      <protection locked="0"/>
    </xf>
    <xf numFmtId="0" fontId="5" fillId="0" borderId="28" xfId="0" applyFont="1" applyBorder="1" applyAlignment="1" applyProtection="1">
      <alignment horizontal="left" vertical="top" wrapText="1"/>
      <protection locked="0"/>
    </xf>
    <xf numFmtId="0" fontId="5" fillId="0" borderId="29" xfId="0" applyFont="1" applyBorder="1" applyAlignment="1" applyProtection="1">
      <alignment horizontal="left" vertical="center" wrapText="1"/>
      <protection locked="0"/>
    </xf>
    <xf numFmtId="0" fontId="5" fillId="0" borderId="19" xfId="0" applyFont="1" applyBorder="1" applyAlignment="1" applyProtection="1">
      <alignment horizontal="left" vertical="top" wrapText="1"/>
      <protection locked="0"/>
    </xf>
    <xf numFmtId="0" fontId="5" fillId="0" borderId="24"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5" fillId="0" borderId="45" xfId="0" applyFont="1" applyBorder="1" applyAlignment="1" applyProtection="1">
      <alignment horizontal="center" vertical="center" wrapText="1"/>
      <protection locked="0"/>
    </xf>
    <xf numFmtId="0" fontId="5" fillId="0" borderId="43"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22" xfId="0" applyFont="1" applyBorder="1" applyAlignment="1" applyProtection="1">
      <alignment horizontal="center" vertical="center" wrapText="1"/>
      <protection locked="0"/>
    </xf>
    <xf numFmtId="0" fontId="34" fillId="0" borderId="24" xfId="0" applyFont="1" applyBorder="1" applyAlignment="1" applyProtection="1">
      <alignment horizontal="center" vertical="center" wrapText="1"/>
      <protection locked="0"/>
    </xf>
    <xf numFmtId="0" fontId="34" fillId="0" borderId="22" xfId="0" applyFont="1" applyBorder="1" applyAlignment="1" applyProtection="1">
      <alignment horizontal="center" vertical="center" wrapText="1"/>
      <protection locked="0"/>
    </xf>
    <xf numFmtId="0" fontId="5" fillId="5" borderId="24" xfId="0" applyFont="1" applyFill="1" applyBorder="1" applyAlignment="1" applyProtection="1">
      <alignment horizontal="center" vertical="center" wrapText="1"/>
      <protection locked="0"/>
    </xf>
    <xf numFmtId="0" fontId="5" fillId="5" borderId="22" xfId="0" applyFont="1" applyFill="1" applyBorder="1" applyAlignment="1" applyProtection="1">
      <alignment horizontal="center" vertical="center" wrapText="1"/>
      <protection locked="0"/>
    </xf>
    <xf numFmtId="0" fontId="20" fillId="0" borderId="24" xfId="0" applyFont="1" applyBorder="1" applyAlignment="1">
      <alignment horizontal="center" vertical="center" wrapText="1"/>
    </xf>
    <xf numFmtId="0" fontId="20" fillId="0" borderId="22"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2" xfId="0" applyFont="1" applyBorder="1" applyAlignment="1">
      <alignment horizontal="center" vertical="center" wrapText="1"/>
    </xf>
    <xf numFmtId="9" fontId="3" fillId="0" borderId="24" xfId="1" applyFont="1" applyFill="1" applyBorder="1" applyAlignment="1" applyProtection="1">
      <alignment horizontal="center" vertical="center" wrapText="1"/>
    </xf>
    <xf numFmtId="9" fontId="3" fillId="0" borderId="22" xfId="1" applyFont="1" applyFill="1" applyBorder="1" applyAlignment="1" applyProtection="1">
      <alignment horizontal="center" vertical="center" wrapText="1"/>
    </xf>
    <xf numFmtId="0" fontId="3" fillId="0" borderId="24" xfId="0" applyFont="1" applyBorder="1" applyAlignment="1">
      <alignment horizontal="center" vertical="center" wrapText="1"/>
    </xf>
    <xf numFmtId="0" fontId="3" fillId="0" borderId="22" xfId="0" applyFont="1" applyBorder="1" applyAlignment="1">
      <alignment horizontal="center" vertical="center" wrapText="1"/>
    </xf>
    <xf numFmtId="9" fontId="5" fillId="0" borderId="24" xfId="1" applyFont="1" applyFill="1" applyBorder="1" applyAlignment="1" applyProtection="1">
      <alignment horizontal="center" vertical="center" wrapText="1"/>
    </xf>
    <xf numFmtId="9" fontId="5" fillId="0" borderId="22" xfId="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9" borderId="37"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9" borderId="25" xfId="0" applyFont="1" applyFill="1" applyBorder="1" applyAlignment="1" applyProtection="1">
      <alignment horizontal="center" vertical="center" wrapText="1"/>
      <protection locked="0"/>
    </xf>
    <xf numFmtId="0" fontId="3" fillId="9" borderId="20"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2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5" fillId="13" borderId="4" xfId="0" applyFont="1" applyFill="1" applyBorder="1" applyAlignment="1" applyProtection="1">
      <alignment horizontal="center" vertical="center" wrapText="1"/>
      <protection locked="0"/>
    </xf>
    <xf numFmtId="0" fontId="5" fillId="13" borderId="1" xfId="0" applyFont="1" applyFill="1" applyBorder="1" applyAlignment="1" applyProtection="1">
      <alignment horizontal="center" vertical="center" wrapText="1"/>
      <protection locked="0"/>
    </xf>
    <xf numFmtId="0" fontId="33" fillId="13" borderId="4" xfId="0" applyFont="1" applyFill="1" applyBorder="1" applyAlignment="1" applyProtection="1">
      <alignment horizontal="center" vertical="center" wrapText="1"/>
      <protection locked="0"/>
    </xf>
    <xf numFmtId="0" fontId="33" fillId="13" borderId="1" xfId="0" applyFont="1" applyFill="1" applyBorder="1" applyAlignment="1" applyProtection="1">
      <alignment horizontal="center" vertical="center" wrapText="1"/>
      <protection locked="0"/>
    </xf>
    <xf numFmtId="0" fontId="5" fillId="13" borderId="4"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3" fillId="13" borderId="4" xfId="0" applyFont="1" applyFill="1" applyBorder="1" applyAlignment="1">
      <alignment horizontal="center" vertical="center" wrapText="1"/>
    </xf>
    <xf numFmtId="0" fontId="3" fillId="13" borderId="1" xfId="0" applyFont="1" applyFill="1" applyBorder="1" applyAlignment="1">
      <alignment horizontal="center" vertical="center" wrapText="1"/>
    </xf>
    <xf numFmtId="9" fontId="3" fillId="13" borderId="3" xfId="1" applyFont="1" applyFill="1" applyBorder="1" applyAlignment="1" applyProtection="1">
      <alignment horizontal="center" vertical="center" wrapText="1"/>
      <protection locked="0"/>
    </xf>
    <xf numFmtId="9" fontId="3" fillId="13" borderId="4" xfId="1" applyFont="1" applyFill="1" applyBorder="1" applyAlignment="1" applyProtection="1">
      <alignment horizontal="center" vertical="center" wrapText="1"/>
      <protection locked="0"/>
    </xf>
    <xf numFmtId="9" fontId="3" fillId="13" borderId="4" xfId="1" applyFont="1" applyFill="1" applyBorder="1" applyAlignment="1" applyProtection="1">
      <alignment horizontal="center" vertical="center" wrapText="1"/>
    </xf>
    <xf numFmtId="9" fontId="3" fillId="13" borderId="1" xfId="1" applyFont="1" applyFill="1" applyBorder="1" applyAlignment="1" applyProtection="1">
      <alignment horizontal="center" vertical="center" wrapText="1"/>
    </xf>
    <xf numFmtId="0" fontId="20" fillId="13" borderId="4" xfId="0" applyFont="1" applyFill="1" applyBorder="1" applyAlignment="1">
      <alignment horizontal="center" vertical="center" wrapText="1"/>
    </xf>
    <xf numFmtId="0" fontId="20" fillId="13" borderId="1" xfId="0" applyFont="1" applyFill="1" applyBorder="1" applyAlignment="1">
      <alignment horizontal="center" vertical="center" wrapText="1"/>
    </xf>
    <xf numFmtId="0" fontId="5" fillId="13" borderId="3" xfId="0" applyFont="1" applyFill="1" applyBorder="1" applyAlignment="1" applyProtection="1">
      <alignment horizontal="center" vertical="center" wrapText="1"/>
      <protection locked="0"/>
    </xf>
    <xf numFmtId="9" fontId="5" fillId="13" borderId="4" xfId="1" applyFont="1" applyFill="1" applyBorder="1" applyAlignment="1" applyProtection="1">
      <alignment horizontal="center" vertical="center" wrapText="1"/>
    </xf>
    <xf numFmtId="9" fontId="5" fillId="13" borderId="1" xfId="1" applyFont="1" applyFill="1" applyBorder="1" applyAlignment="1" applyProtection="1">
      <alignment horizontal="center" vertical="center" wrapText="1"/>
    </xf>
    <xf numFmtId="9" fontId="16" fillId="13" borderId="3" xfId="0" applyNumberFormat="1" applyFont="1" applyFill="1" applyBorder="1" applyAlignment="1" applyProtection="1">
      <alignment horizontal="center" vertical="center" wrapText="1"/>
      <protection locked="0"/>
    </xf>
    <xf numFmtId="9" fontId="16" fillId="13" borderId="4" xfId="0" applyNumberFormat="1" applyFont="1" applyFill="1" applyBorder="1" applyAlignment="1" applyProtection="1">
      <alignment horizontal="center" vertical="center" wrapText="1"/>
      <protection locked="0"/>
    </xf>
    <xf numFmtId="9" fontId="3" fillId="13" borderId="12" xfId="1" applyFont="1" applyFill="1" applyBorder="1" applyAlignment="1" applyProtection="1">
      <alignment horizontal="center" vertical="center" wrapText="1"/>
    </xf>
    <xf numFmtId="9" fontId="3" fillId="13" borderId="6" xfId="1" applyFont="1" applyFill="1" applyBorder="1" applyAlignment="1" applyProtection="1">
      <alignment horizontal="center" vertical="center" wrapText="1"/>
    </xf>
    <xf numFmtId="0" fontId="20" fillId="13" borderId="44" xfId="0" applyFont="1" applyFill="1" applyBorder="1" applyAlignment="1">
      <alignment horizontal="center" vertical="center" wrapText="1"/>
    </xf>
    <xf numFmtId="0" fontId="20" fillId="13" borderId="39" xfId="0" applyFont="1" applyFill="1" applyBorder="1" applyAlignment="1">
      <alignment horizontal="center" vertical="center" wrapText="1"/>
    </xf>
    <xf numFmtId="164" fontId="5" fillId="13" borderId="4" xfId="0" applyNumberFormat="1" applyFont="1" applyFill="1" applyBorder="1" applyAlignment="1" applyProtection="1">
      <alignment horizontal="center" vertical="center" wrapText="1"/>
      <protection locked="0"/>
    </xf>
    <xf numFmtId="164" fontId="5" fillId="13" borderId="1" xfId="0" applyNumberFormat="1" applyFont="1" applyFill="1" applyBorder="1" applyAlignment="1" applyProtection="1">
      <alignment horizontal="center" vertical="center" wrapText="1"/>
      <protection locked="0"/>
    </xf>
    <xf numFmtId="9" fontId="5" fillId="0" borderId="1" xfId="1" applyFont="1" applyFill="1" applyBorder="1" applyAlignment="1" applyProtection="1">
      <alignment horizontal="center" vertical="top" wrapText="1"/>
      <protection locked="0"/>
    </xf>
    <xf numFmtId="0" fontId="0" fillId="0" borderId="1" xfId="0"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lignment horizontal="center" vertical="top" wrapText="1"/>
    </xf>
    <xf numFmtId="0" fontId="0" fillId="0" borderId="1" xfId="0" applyBorder="1" applyAlignment="1">
      <alignment horizontal="center" vertical="top" wrapText="1"/>
    </xf>
    <xf numFmtId="0" fontId="5" fillId="0" borderId="1" xfId="0" applyFont="1" applyBorder="1" applyAlignment="1" applyProtection="1">
      <alignment horizontal="center" vertical="top" textRotation="90" wrapText="1"/>
      <protection locked="0"/>
    </xf>
    <xf numFmtId="0" fontId="0" fillId="0" borderId="1" xfId="0" applyBorder="1" applyAlignment="1" applyProtection="1">
      <alignment horizontal="center" vertical="top" textRotation="90" wrapText="1"/>
      <protection locked="0"/>
    </xf>
    <xf numFmtId="0" fontId="5" fillId="0" borderId="2" xfId="0" applyFont="1" applyBorder="1" applyAlignment="1" applyProtection="1">
      <alignment horizontal="center" vertical="top" textRotation="90" wrapText="1"/>
      <protection locked="0"/>
    </xf>
    <xf numFmtId="0" fontId="5" fillId="0" borderId="3" xfId="0" applyFont="1" applyBorder="1" applyAlignment="1" applyProtection="1">
      <alignment horizontal="center" vertical="top" textRotation="90" wrapText="1"/>
      <protection locked="0"/>
    </xf>
    <xf numFmtId="0" fontId="5" fillId="0" borderId="4" xfId="0" applyFont="1" applyBorder="1" applyAlignment="1" applyProtection="1">
      <alignment horizontal="center" vertical="top" textRotation="90" wrapText="1"/>
      <protection locked="0"/>
    </xf>
    <xf numFmtId="0" fontId="5" fillId="0" borderId="2" xfId="0" applyFont="1" applyBorder="1" applyAlignment="1" applyProtection="1">
      <alignment horizontal="center" vertical="top" wrapText="1"/>
      <protection locked="0"/>
    </xf>
    <xf numFmtId="0" fontId="5" fillId="0" borderId="3"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9" fontId="3" fillId="0" borderId="1" xfId="1" applyFont="1" applyFill="1" applyBorder="1" applyAlignment="1" applyProtection="1">
      <alignment horizontal="center" vertical="top" wrapText="1"/>
    </xf>
    <xf numFmtId="164" fontId="5" fillId="0" borderId="1" xfId="0" applyNumberFormat="1" applyFont="1" applyBorder="1" applyAlignment="1" applyProtection="1">
      <alignment horizontal="center" vertical="top" wrapText="1"/>
      <protection locked="0"/>
    </xf>
    <xf numFmtId="9" fontId="5" fillId="0" borderId="2" xfId="1" applyFont="1" applyFill="1" applyBorder="1" applyAlignment="1" applyProtection="1">
      <alignment horizontal="center" vertical="top" wrapText="1"/>
    </xf>
    <xf numFmtId="9" fontId="5" fillId="0" borderId="3" xfId="1" applyFont="1" applyFill="1" applyBorder="1" applyAlignment="1" applyProtection="1">
      <alignment horizontal="center" vertical="top" wrapText="1"/>
    </xf>
    <xf numFmtId="9" fontId="5" fillId="0" borderId="4" xfId="1" applyFont="1" applyFill="1" applyBorder="1" applyAlignment="1" applyProtection="1">
      <alignment horizontal="center" vertical="top" wrapText="1"/>
    </xf>
    <xf numFmtId="0" fontId="20" fillId="0" borderId="1" xfId="0" applyFont="1" applyBorder="1" applyAlignment="1">
      <alignment horizontal="center" vertical="top" wrapText="1"/>
    </xf>
    <xf numFmtId="0" fontId="8" fillId="0" borderId="1" xfId="0" applyFont="1" applyBorder="1" applyAlignment="1" applyProtection="1">
      <alignment horizontal="center" vertical="top" wrapText="1"/>
      <protection locked="0"/>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9" fontId="3" fillId="0" borderId="2" xfId="1" applyFont="1" applyFill="1" applyBorder="1" applyAlignment="1" applyProtection="1">
      <alignment horizontal="center" vertical="top" wrapText="1"/>
    </xf>
    <xf numFmtId="9" fontId="3" fillId="0" borderId="3" xfId="1" applyFont="1" applyFill="1" applyBorder="1" applyAlignment="1" applyProtection="1">
      <alignment horizontal="center" vertical="top" wrapText="1"/>
    </xf>
    <xf numFmtId="9" fontId="3" fillId="0" borderId="4" xfId="1" applyFont="1" applyFill="1" applyBorder="1" applyAlignment="1" applyProtection="1">
      <alignment horizontal="center" vertical="top" wrapText="1"/>
    </xf>
    <xf numFmtId="0" fontId="5" fillId="14" borderId="1" xfId="0" applyFont="1" applyFill="1" applyBorder="1" applyAlignment="1" applyProtection="1">
      <alignment horizontal="center" vertical="top" wrapText="1"/>
      <protection locked="0"/>
    </xf>
    <xf numFmtId="0" fontId="0" fillId="14" borderId="1" xfId="0" applyFill="1" applyBorder="1" applyAlignment="1" applyProtection="1">
      <alignment horizontal="center" vertical="top" wrapText="1"/>
      <protection locked="0"/>
    </xf>
    <xf numFmtId="9" fontId="5" fillId="14" borderId="1" xfId="1" applyFont="1" applyFill="1" applyBorder="1" applyAlignment="1" applyProtection="1">
      <alignment horizontal="center" vertical="top" wrapText="1"/>
      <protection locked="0"/>
    </xf>
    <xf numFmtId="9" fontId="3" fillId="14" borderId="1" xfId="1" applyFont="1" applyFill="1" applyBorder="1" applyAlignment="1" applyProtection="1">
      <alignment horizontal="center" vertical="top" wrapText="1"/>
    </xf>
    <xf numFmtId="0" fontId="20" fillId="14" borderId="1" xfId="0" applyFont="1" applyFill="1" applyBorder="1" applyAlignment="1">
      <alignment horizontal="center" vertical="top" wrapText="1"/>
    </xf>
    <xf numFmtId="164" fontId="5" fillId="14" borderId="1" xfId="0" applyNumberFormat="1" applyFont="1" applyFill="1" applyBorder="1" applyAlignment="1" applyProtection="1">
      <alignment horizontal="center" vertical="top" wrapText="1"/>
      <protection locked="0"/>
    </xf>
    <xf numFmtId="0" fontId="5" fillId="14" borderId="2" xfId="0" applyFont="1" applyFill="1" applyBorder="1" applyAlignment="1" applyProtection="1">
      <alignment horizontal="center" vertical="top" textRotation="90" wrapText="1"/>
      <protection locked="0"/>
    </xf>
    <xf numFmtId="0" fontId="5" fillId="14" borderId="3" xfId="0" applyFont="1" applyFill="1" applyBorder="1" applyAlignment="1" applyProtection="1">
      <alignment horizontal="center" vertical="top" textRotation="90" wrapText="1"/>
      <protection locked="0"/>
    </xf>
    <xf numFmtId="0" fontId="5" fillId="14" borderId="4" xfId="0" applyFont="1" applyFill="1" applyBorder="1" applyAlignment="1" applyProtection="1">
      <alignment horizontal="center" vertical="top" textRotation="90" wrapText="1"/>
      <protection locked="0"/>
    </xf>
    <xf numFmtId="0" fontId="0" fillId="14" borderId="1" xfId="0" applyFill="1" applyBorder="1" applyAlignment="1">
      <alignment horizontal="center" vertical="top" wrapText="1"/>
    </xf>
    <xf numFmtId="0" fontId="5" fillId="14" borderId="1" xfId="0" applyFont="1" applyFill="1" applyBorder="1" applyAlignment="1" applyProtection="1">
      <alignment horizontal="center" vertical="top" textRotation="90" wrapText="1"/>
      <protection locked="0"/>
    </xf>
    <xf numFmtId="0" fontId="0" fillId="14" borderId="1" xfId="0" applyFill="1" applyBorder="1" applyAlignment="1" applyProtection="1">
      <alignment horizontal="center" vertical="top" textRotation="90" wrapText="1"/>
      <protection locked="0"/>
    </xf>
    <xf numFmtId="9" fontId="5" fillId="14" borderId="2" xfId="1" applyFont="1" applyFill="1" applyBorder="1" applyAlignment="1" applyProtection="1">
      <alignment horizontal="center" vertical="top" wrapText="1"/>
    </xf>
    <xf numFmtId="9" fontId="5" fillId="14" borderId="3" xfId="1" applyFont="1" applyFill="1" applyBorder="1" applyAlignment="1" applyProtection="1">
      <alignment horizontal="center" vertical="top" wrapText="1"/>
    </xf>
    <xf numFmtId="9" fontId="5" fillId="14" borderId="4" xfId="1" applyFont="1" applyFill="1" applyBorder="1" applyAlignment="1" applyProtection="1">
      <alignment horizontal="center" vertical="top" wrapText="1"/>
    </xf>
    <xf numFmtId="0" fontId="5" fillId="14" borderId="1" xfId="0" applyFont="1" applyFill="1" applyBorder="1" applyAlignment="1">
      <alignment horizontal="center" vertical="top" wrapText="1"/>
    </xf>
    <xf numFmtId="0" fontId="5" fillId="14" borderId="2" xfId="0" applyFont="1" applyFill="1" applyBorder="1" applyAlignment="1" applyProtection="1">
      <alignment horizontal="center" vertical="top" wrapText="1"/>
      <protection locked="0"/>
    </xf>
    <xf numFmtId="0" fontId="5" fillId="14" borderId="3" xfId="0" applyFont="1" applyFill="1" applyBorder="1" applyAlignment="1" applyProtection="1">
      <alignment horizontal="center" vertical="top" wrapText="1"/>
      <protection locked="0"/>
    </xf>
    <xf numFmtId="0" fontId="5" fillId="14" borderId="4" xfId="0" applyFont="1" applyFill="1" applyBorder="1" applyAlignment="1" applyProtection="1">
      <alignment horizontal="center" vertical="top" wrapText="1"/>
      <protection locked="0"/>
    </xf>
    <xf numFmtId="0" fontId="5" fillId="14" borderId="1" xfId="0" applyFont="1" applyFill="1" applyBorder="1" applyAlignment="1" applyProtection="1">
      <alignment horizontal="center" vertical="center" wrapText="1"/>
      <protection locked="0"/>
    </xf>
    <xf numFmtId="0" fontId="20" fillId="13" borderId="1" xfId="0" applyFont="1" applyFill="1" applyBorder="1" applyAlignment="1">
      <alignment horizontal="center" vertical="top" wrapText="1"/>
    </xf>
    <xf numFmtId="0" fontId="8" fillId="14" borderId="1" xfId="0" applyFont="1" applyFill="1" applyBorder="1" applyAlignment="1" applyProtection="1">
      <alignment horizontal="center" vertical="top" wrapText="1"/>
      <protection locked="0"/>
    </xf>
    <xf numFmtId="0" fontId="5" fillId="14" borderId="2" xfId="0" applyFont="1" applyFill="1" applyBorder="1" applyAlignment="1">
      <alignment horizontal="center" vertical="top" wrapText="1"/>
    </xf>
    <xf numFmtId="0" fontId="5" fillId="14" borderId="3" xfId="0" applyFont="1" applyFill="1" applyBorder="1" applyAlignment="1">
      <alignment horizontal="center" vertical="top" wrapText="1"/>
    </xf>
    <xf numFmtId="0" fontId="5" fillId="14" borderId="4" xfId="0" applyFont="1" applyFill="1" applyBorder="1" applyAlignment="1">
      <alignment horizontal="center" vertical="top" wrapText="1"/>
    </xf>
    <xf numFmtId="9" fontId="3" fillId="14" borderId="2" xfId="1" applyFont="1" applyFill="1" applyBorder="1" applyAlignment="1" applyProtection="1">
      <alignment horizontal="center" vertical="top" wrapText="1"/>
    </xf>
    <xf numFmtId="9" fontId="3" fillId="14" borderId="3" xfId="1" applyFont="1" applyFill="1" applyBorder="1" applyAlignment="1" applyProtection="1">
      <alignment horizontal="center" vertical="top" wrapText="1"/>
    </xf>
    <xf numFmtId="9" fontId="3" fillId="14" borderId="4" xfId="1" applyFont="1" applyFill="1" applyBorder="1" applyAlignment="1" applyProtection="1">
      <alignment horizontal="center" vertical="top" wrapText="1"/>
    </xf>
    <xf numFmtId="9" fontId="3" fillId="13" borderId="1" xfId="1" applyFont="1" applyFill="1" applyBorder="1" applyAlignment="1" applyProtection="1">
      <alignment horizontal="center" vertical="top" wrapText="1"/>
    </xf>
    <xf numFmtId="0" fontId="5" fillId="13" borderId="1" xfId="0" applyFont="1" applyFill="1" applyBorder="1" applyAlignment="1" applyProtection="1">
      <alignment horizontal="center" vertical="top" wrapText="1"/>
      <protection locked="0"/>
    </xf>
    <xf numFmtId="0" fontId="8" fillId="13" borderId="1" xfId="0" applyFont="1" applyFill="1" applyBorder="1" applyAlignment="1" applyProtection="1">
      <alignment horizontal="center" vertical="top" wrapText="1"/>
      <protection locked="0"/>
    </xf>
    <xf numFmtId="0" fontId="5" fillId="13" borderId="2" xfId="0" applyFont="1" applyFill="1" applyBorder="1" applyAlignment="1">
      <alignment horizontal="center" vertical="top" wrapText="1"/>
    </xf>
    <xf numFmtId="0" fontId="5" fillId="13" borderId="3" xfId="0" applyFont="1" applyFill="1" applyBorder="1" applyAlignment="1">
      <alignment horizontal="center" vertical="top" wrapText="1"/>
    </xf>
    <xf numFmtId="0" fontId="5" fillId="13" borderId="4" xfId="0" applyFont="1" applyFill="1" applyBorder="1" applyAlignment="1">
      <alignment horizontal="center" vertical="top" wrapText="1"/>
    </xf>
    <xf numFmtId="9" fontId="3" fillId="13" borderId="2" xfId="1" applyFont="1" applyFill="1" applyBorder="1" applyAlignment="1" applyProtection="1">
      <alignment horizontal="center" vertical="top" wrapText="1"/>
    </xf>
    <xf numFmtId="9" fontId="3" fillId="13" borderId="3" xfId="1" applyFont="1" applyFill="1" applyBorder="1" applyAlignment="1" applyProtection="1">
      <alignment horizontal="center" vertical="top" wrapText="1"/>
    </xf>
    <xf numFmtId="9" fontId="3" fillId="13" borderId="4" xfId="1" applyFont="1" applyFill="1" applyBorder="1" applyAlignment="1" applyProtection="1">
      <alignment horizontal="center" vertical="top" wrapText="1"/>
    </xf>
    <xf numFmtId="0" fontId="5" fillId="13" borderId="1" xfId="0" applyFont="1" applyFill="1" applyBorder="1" applyAlignment="1">
      <alignment horizontal="center" vertical="top" wrapText="1"/>
    </xf>
    <xf numFmtId="9" fontId="3" fillId="7" borderId="4"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2"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3" fillId="5" borderId="14"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5" fillId="13" borderId="1" xfId="0" applyFont="1" applyFill="1" applyBorder="1" applyAlignment="1" applyProtection="1">
      <alignment horizontal="center" vertical="top" textRotation="90" wrapText="1"/>
      <protection locked="0"/>
    </xf>
    <xf numFmtId="0" fontId="0" fillId="13" borderId="1" xfId="0" applyFill="1" applyBorder="1" applyAlignment="1" applyProtection="1">
      <alignment horizontal="center" vertical="top" textRotation="90" wrapText="1"/>
      <protection locked="0"/>
    </xf>
    <xf numFmtId="0" fontId="0" fillId="13" borderId="1" xfId="0" applyFill="1" applyBorder="1" applyAlignment="1">
      <alignment horizontal="center" vertical="top" wrapText="1"/>
    </xf>
    <xf numFmtId="0" fontId="5" fillId="13" borderId="2" xfId="0" applyFont="1" applyFill="1" applyBorder="1" applyAlignment="1" applyProtection="1">
      <alignment horizontal="center" vertical="top" textRotation="90" wrapText="1"/>
      <protection locked="0"/>
    </xf>
    <xf numFmtId="0" fontId="5" fillId="13" borderId="3" xfId="0" applyFont="1" applyFill="1" applyBorder="1" applyAlignment="1" applyProtection="1">
      <alignment horizontal="center" vertical="top" textRotation="90" wrapText="1"/>
      <protection locked="0"/>
    </xf>
    <xf numFmtId="0" fontId="5" fillId="13" borderId="4" xfId="0" applyFont="1"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wrapText="1"/>
      <protection locked="0"/>
    </xf>
    <xf numFmtId="0" fontId="5" fillId="13" borderId="3" xfId="0" applyFont="1" applyFill="1" applyBorder="1" applyAlignment="1" applyProtection="1">
      <alignment horizontal="center" vertical="top" wrapText="1"/>
      <protection locked="0"/>
    </xf>
    <xf numFmtId="0" fontId="5" fillId="13" borderId="4" xfId="0" applyFont="1" applyFill="1" applyBorder="1" applyAlignment="1" applyProtection="1">
      <alignment horizontal="center" vertical="top" wrapText="1"/>
      <protection locked="0"/>
    </xf>
    <xf numFmtId="0" fontId="0" fillId="13" borderId="1" xfId="0" applyFill="1" applyBorder="1" applyAlignment="1" applyProtection="1">
      <alignment horizontal="center" vertical="top" wrapText="1"/>
      <protection locked="0"/>
    </xf>
    <xf numFmtId="164" fontId="5" fillId="13" borderId="1" xfId="0" applyNumberFormat="1" applyFont="1" applyFill="1" applyBorder="1" applyAlignment="1" applyProtection="1">
      <alignment horizontal="center" vertical="top" wrapText="1"/>
      <protection locked="0"/>
    </xf>
    <xf numFmtId="9" fontId="5" fillId="13" borderId="2" xfId="1" applyFont="1" applyFill="1" applyBorder="1" applyAlignment="1" applyProtection="1">
      <alignment horizontal="center" vertical="top" wrapText="1"/>
    </xf>
    <xf numFmtId="9" fontId="5" fillId="13" borderId="3" xfId="1" applyFont="1" applyFill="1" applyBorder="1" applyAlignment="1" applyProtection="1">
      <alignment horizontal="center" vertical="top" wrapText="1"/>
    </xf>
    <xf numFmtId="9" fontId="5" fillId="13" borderId="4" xfId="1" applyFont="1" applyFill="1" applyBorder="1" applyAlignment="1" applyProtection="1">
      <alignment horizontal="center" vertical="top" wrapText="1"/>
    </xf>
    <xf numFmtId="9" fontId="5" fillId="13" borderId="1" xfId="1" applyFont="1" applyFill="1" applyBorder="1" applyAlignment="1" applyProtection="1">
      <alignment horizontal="center" vertical="top" wrapText="1"/>
      <protection locked="0"/>
    </xf>
    <xf numFmtId="0" fontId="3" fillId="5" borderId="16" xfId="0" applyFont="1" applyFill="1" applyBorder="1" applyAlignment="1" applyProtection="1">
      <alignment horizontal="center" vertical="center" wrapText="1"/>
      <protection locked="0"/>
    </xf>
    <xf numFmtId="0" fontId="3" fillId="5" borderId="17" xfId="0" applyFont="1" applyFill="1" applyBorder="1" applyAlignment="1" applyProtection="1">
      <alignment horizontal="center" vertical="center" wrapText="1"/>
      <protection locked="0"/>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3" fillId="5" borderId="19" xfId="0" applyFont="1" applyFill="1" applyBorder="1" applyAlignment="1" applyProtection="1">
      <alignment horizontal="center" vertical="center" wrapText="1"/>
      <protection locked="0"/>
    </xf>
    <xf numFmtId="0" fontId="3" fillId="7" borderId="16" xfId="0" applyFont="1" applyFill="1" applyBorder="1" applyAlignment="1" applyProtection="1">
      <alignment horizontal="center" vertical="center" wrapText="1"/>
      <protection locked="0"/>
    </xf>
    <xf numFmtId="0" fontId="5" fillId="7"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3" fillId="12" borderId="1" xfId="0" applyFont="1" applyFill="1" applyBorder="1" applyAlignment="1" applyProtection="1">
      <alignment horizontal="center" vertical="center" wrapText="1"/>
      <protection locked="0"/>
    </xf>
    <xf numFmtId="0" fontId="3" fillId="12" borderId="29" xfId="0" applyFont="1" applyFill="1" applyBorder="1" applyAlignment="1" applyProtection="1">
      <alignment horizontal="center" vertical="center" wrapText="1"/>
      <protection locked="0"/>
    </xf>
    <xf numFmtId="0" fontId="12" fillId="7" borderId="2" xfId="0" applyFont="1" applyFill="1" applyBorder="1" applyAlignment="1" applyProtection="1">
      <alignment horizontal="center" vertical="center" wrapText="1"/>
      <protection locked="0"/>
    </xf>
    <xf numFmtId="0" fontId="8" fillId="7" borderId="22" xfId="0" applyFont="1" applyFill="1" applyBorder="1" applyAlignment="1">
      <alignment horizontal="center" vertical="center" wrapText="1"/>
    </xf>
    <xf numFmtId="0" fontId="3" fillId="7" borderId="6" xfId="0" applyFont="1" applyFill="1" applyBorder="1" applyAlignment="1" applyProtection="1">
      <alignment horizontal="center" vertical="center" wrapText="1"/>
      <protection locked="0"/>
    </xf>
    <xf numFmtId="0" fontId="5" fillId="7" borderId="8"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24" fillId="0" borderId="23" xfId="0" applyFont="1" applyBorder="1" applyAlignment="1" applyProtection="1">
      <alignment horizontal="center" vertical="center"/>
      <protection locked="0"/>
    </xf>
    <xf numFmtId="0" fontId="24" fillId="0" borderId="26" xfId="0" applyFont="1" applyBorder="1" applyAlignment="1" applyProtection="1">
      <alignment horizontal="center" vertical="center"/>
      <protection locked="0"/>
    </xf>
    <xf numFmtId="0" fontId="24" fillId="0" borderId="27" xfId="0" applyFont="1" applyBorder="1" applyAlignment="1" applyProtection="1">
      <alignment horizontal="center" vertical="center"/>
      <protection locked="0"/>
    </xf>
    <xf numFmtId="0" fontId="24" fillId="0" borderId="24" xfId="0" applyFont="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4" fillId="0" borderId="22"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24" fillId="0" borderId="22" xfId="0" applyFont="1" applyBorder="1" applyAlignment="1" applyProtection="1">
      <alignment horizontal="center" vertical="center"/>
      <protection locked="0"/>
    </xf>
    <xf numFmtId="0" fontId="16" fillId="11" borderId="24" xfId="0" applyFont="1" applyFill="1" applyBorder="1" applyAlignment="1" applyProtection="1">
      <alignment horizontal="left" vertical="center" wrapText="1"/>
      <protection locked="0"/>
    </xf>
    <xf numFmtId="0" fontId="16" fillId="11" borderId="3" xfId="0" applyFont="1" applyFill="1" applyBorder="1" applyAlignment="1" applyProtection="1">
      <alignment horizontal="left" vertical="center" wrapText="1"/>
      <protection locked="0"/>
    </xf>
    <xf numFmtId="0" fontId="16" fillId="11" borderId="22" xfId="0" applyFont="1" applyFill="1" applyBorder="1" applyAlignment="1" applyProtection="1">
      <alignment horizontal="left" vertical="center" wrapText="1"/>
      <protection locked="0"/>
    </xf>
    <xf numFmtId="0" fontId="24" fillId="0" borderId="2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0" fontId="25" fillId="0" borderId="2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22" xfId="0" applyFont="1" applyBorder="1" applyAlignment="1" applyProtection="1">
      <alignment horizontal="center" vertical="center"/>
      <protection locked="0"/>
    </xf>
    <xf numFmtId="0" fontId="24" fillId="9" borderId="24" xfId="0" applyFont="1" applyFill="1" applyBorder="1" applyAlignment="1" applyProtection="1">
      <alignment horizontal="center" vertical="center"/>
      <protection locked="0"/>
    </xf>
    <xf numFmtId="0" fontId="24" fillId="9" borderId="3" xfId="0" applyFont="1" applyFill="1" applyBorder="1" applyAlignment="1" applyProtection="1">
      <alignment horizontal="center" vertical="center"/>
      <protection locked="0"/>
    </xf>
    <xf numFmtId="0" fontId="24" fillId="9" borderId="22" xfId="0" applyFont="1" applyFill="1" applyBorder="1" applyAlignment="1" applyProtection="1">
      <alignment horizontal="center" vertical="center"/>
      <protection locked="0"/>
    </xf>
    <xf numFmtId="0" fontId="25" fillId="0" borderId="24" xfId="0" applyFont="1" applyBorder="1" applyAlignment="1" applyProtection="1">
      <alignment horizontal="center" vertical="center"/>
      <protection hidden="1"/>
    </xf>
    <xf numFmtId="0" fontId="25" fillId="0" borderId="3"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0" fontId="25" fillId="9" borderId="24" xfId="0" applyFont="1" applyFill="1" applyBorder="1" applyAlignment="1" applyProtection="1">
      <alignment horizontal="center" vertical="center"/>
      <protection hidden="1"/>
    </xf>
    <xf numFmtId="0" fontId="25" fillId="9" borderId="3" xfId="0" applyFont="1" applyFill="1" applyBorder="1" applyAlignment="1" applyProtection="1">
      <alignment horizontal="center" vertical="center"/>
      <protection hidden="1"/>
    </xf>
    <xf numFmtId="0" fontId="25" fillId="9" borderId="22" xfId="0" applyFont="1" applyFill="1" applyBorder="1" applyAlignment="1" applyProtection="1">
      <alignment horizontal="center" vertical="center"/>
      <protection hidden="1"/>
    </xf>
    <xf numFmtId="0" fontId="26" fillId="0" borderId="24" xfId="0" applyFont="1" applyBorder="1" applyAlignment="1" applyProtection="1">
      <alignment horizontal="center" vertical="center"/>
      <protection hidden="1"/>
    </xf>
    <xf numFmtId="0" fontId="26" fillId="0" borderId="3" xfId="0" applyFont="1" applyBorder="1" applyAlignment="1" applyProtection="1">
      <alignment horizontal="center" vertical="center"/>
      <protection hidden="1"/>
    </xf>
    <xf numFmtId="0" fontId="26" fillId="0" borderId="22" xfId="0" applyFont="1" applyBorder="1" applyAlignment="1" applyProtection="1">
      <alignment horizontal="center" vertical="center"/>
      <protection hidden="1"/>
    </xf>
    <xf numFmtId="2" fontId="25" fillId="0" borderId="24" xfId="0" applyNumberFormat="1" applyFont="1" applyBorder="1" applyAlignment="1" applyProtection="1">
      <alignment horizontal="center" vertical="center"/>
      <protection hidden="1"/>
    </xf>
    <xf numFmtId="0" fontId="24" fillId="0" borderId="3" xfId="0" applyFont="1" applyBorder="1" applyAlignment="1">
      <alignment horizontal="center" vertical="center"/>
    </xf>
    <xf numFmtId="0" fontId="24" fillId="0" borderId="22" xfId="0" applyFont="1" applyBorder="1" applyAlignment="1">
      <alignment horizontal="center" vertical="center"/>
    </xf>
    <xf numFmtId="0" fontId="3" fillId="12" borderId="16" xfId="0" applyFont="1" applyFill="1" applyBorder="1" applyAlignment="1" applyProtection="1">
      <alignment horizontal="center" vertical="center" wrapText="1"/>
      <protection locked="0"/>
    </xf>
    <xf numFmtId="0" fontId="5" fillId="12" borderId="17" xfId="0" applyFont="1" applyFill="1" applyBorder="1" applyAlignment="1">
      <alignment horizontal="center" vertical="center" wrapText="1"/>
    </xf>
    <xf numFmtId="0" fontId="5" fillId="12" borderId="18" xfId="0" applyFont="1" applyFill="1" applyBorder="1" applyAlignment="1">
      <alignment horizontal="center" vertical="center" wrapText="1"/>
    </xf>
    <xf numFmtId="0" fontId="3" fillId="5" borderId="2" xfId="0" applyFont="1" applyFill="1" applyBorder="1" applyAlignment="1" applyProtection="1">
      <alignment horizontal="center" vertical="center" wrapText="1"/>
      <protection locked="0"/>
    </xf>
    <xf numFmtId="0" fontId="5" fillId="5"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22" xfId="0" applyFont="1" applyFill="1" applyBorder="1" applyAlignment="1">
      <alignment horizontal="center" vertical="center" wrapText="1"/>
    </xf>
    <xf numFmtId="0" fontId="31" fillId="7" borderId="1" xfId="0" applyFont="1" applyFill="1" applyBorder="1" applyAlignment="1" applyProtection="1">
      <alignment horizontal="center" vertical="center" wrapText="1"/>
      <protection locked="0"/>
    </xf>
    <xf numFmtId="0" fontId="31" fillId="7" borderId="2" xfId="0" applyFont="1" applyFill="1" applyBorder="1" applyAlignment="1" applyProtection="1">
      <alignment horizontal="center" vertical="center" wrapText="1"/>
      <protection locked="0"/>
    </xf>
    <xf numFmtId="0" fontId="3" fillId="5" borderId="33" xfId="0" applyFont="1" applyFill="1" applyBorder="1" applyAlignment="1" applyProtection="1">
      <alignment horizontal="center" vertical="center" wrapText="1"/>
      <protection locked="0"/>
    </xf>
    <xf numFmtId="0" fontId="3" fillId="5" borderId="34" xfId="0" applyFont="1" applyFill="1" applyBorder="1" applyAlignment="1" applyProtection="1">
      <alignment horizontal="center" vertical="center" wrapText="1"/>
      <protection locked="0"/>
    </xf>
    <xf numFmtId="0" fontId="3" fillId="5" borderId="35" xfId="0" applyFont="1" applyFill="1" applyBorder="1" applyAlignment="1" applyProtection="1">
      <alignment horizontal="center" vertical="center" wrapText="1"/>
      <protection locked="0"/>
    </xf>
    <xf numFmtId="0" fontId="3" fillId="12" borderId="6" xfId="0" applyFont="1" applyFill="1" applyBorder="1" applyAlignment="1" applyProtection="1">
      <alignment horizontal="center" vertical="center" wrapText="1"/>
      <protection locked="0"/>
    </xf>
    <xf numFmtId="0" fontId="3" fillId="12" borderId="31" xfId="0" applyFont="1" applyFill="1" applyBorder="1" applyAlignment="1" applyProtection="1">
      <alignment horizontal="center" vertical="center" wrapText="1"/>
      <protection locked="0"/>
    </xf>
    <xf numFmtId="0" fontId="3" fillId="12" borderId="19"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xf numFmtId="0" fontId="24" fillId="0" borderId="3" xfId="0" applyFont="1" applyBorder="1" applyAlignment="1"/>
    <xf numFmtId="0" fontId="24" fillId="0" borderId="22" xfId="0" applyFont="1" applyBorder="1" applyAlignment="1"/>
  </cellXfs>
  <cellStyles count="2">
    <cellStyle name="Normal" xfId="0" builtinId="0"/>
    <cellStyle name="Porcentaje" xfId="1" builtinId="5"/>
  </cellStyles>
  <dxfs count="461">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416220</xdr:colOff>
      <xdr:row>0</xdr:row>
      <xdr:rowOff>80842</xdr:rowOff>
    </xdr:from>
    <xdr:to>
      <xdr:col>1</xdr:col>
      <xdr:colOff>315368</xdr:colOff>
      <xdr:row>2</xdr:row>
      <xdr:rowOff>248930</xdr:rowOff>
    </xdr:to>
    <xdr:pic>
      <xdr:nvPicPr>
        <xdr:cNvPr id="3" name="image5.png" descr="escudo_negro">
          <a:extLst>
            <a:ext uri="{FF2B5EF4-FFF2-40B4-BE49-F238E27FC236}">
              <a16:creationId xmlns:a16="http://schemas.microsoft.com/office/drawing/2014/main" id="{31E403B7-9807-4A2E-BB30-EE8F92715178}"/>
            </a:ext>
          </a:extLst>
        </xdr:cNvPr>
        <xdr:cNvPicPr/>
      </xdr:nvPicPr>
      <xdr:blipFill>
        <a:blip xmlns:r="http://schemas.openxmlformats.org/officeDocument/2006/relationships" r:embed="rId1"/>
        <a:srcRect/>
        <a:stretch>
          <a:fillRect/>
        </a:stretch>
      </xdr:blipFill>
      <xdr:spPr>
        <a:xfrm>
          <a:off x="416220" y="80842"/>
          <a:ext cx="620327" cy="766802"/>
        </a:xfrm>
        <a:prstGeom prst="rect">
          <a:avLst/>
        </a:prstGeom>
        <a:ln/>
      </xdr:spPr>
    </xdr:pic>
    <xdr:clientData/>
  </xdr:twoCellAnchor>
  <xdr:twoCellAnchor editAs="oneCell">
    <xdr:from>
      <xdr:col>13</xdr:col>
      <xdr:colOff>470646</xdr:colOff>
      <xdr:row>0</xdr:row>
      <xdr:rowOff>100852</xdr:rowOff>
    </xdr:from>
    <xdr:to>
      <xdr:col>14</xdr:col>
      <xdr:colOff>257736</xdr:colOff>
      <xdr:row>2</xdr:row>
      <xdr:rowOff>145676</xdr:rowOff>
    </xdr:to>
    <xdr:pic>
      <xdr:nvPicPr>
        <xdr:cNvPr id="4" name="image3.png">
          <a:extLst>
            <a:ext uri="{FF2B5EF4-FFF2-40B4-BE49-F238E27FC236}">
              <a16:creationId xmlns:a16="http://schemas.microsoft.com/office/drawing/2014/main" id="{3069BD01-33C5-454F-82A0-B741E5640955}"/>
            </a:ext>
          </a:extLst>
        </xdr:cNvPr>
        <xdr:cNvPicPr/>
      </xdr:nvPicPr>
      <xdr:blipFill>
        <a:blip xmlns:r="http://schemas.openxmlformats.org/officeDocument/2006/relationships" r:embed="rId2"/>
        <a:srcRect l="21724" t="27673" r="31431" b="37148"/>
        <a:stretch>
          <a:fillRect/>
        </a:stretch>
      </xdr:blipFill>
      <xdr:spPr>
        <a:xfrm>
          <a:off x="12510246" y="100852"/>
          <a:ext cx="2254065" cy="635374"/>
        </a:xfrm>
        <a:prstGeom prst="rect">
          <a:avLst/>
        </a:prstGeom>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293754</xdr:colOff>
      <xdr:row>0</xdr:row>
      <xdr:rowOff>80843</xdr:rowOff>
    </xdr:from>
    <xdr:to>
      <xdr:col>1</xdr:col>
      <xdr:colOff>191632</xdr:colOff>
      <xdr:row>2</xdr:row>
      <xdr:rowOff>267981</xdr:rowOff>
    </xdr:to>
    <xdr:pic>
      <xdr:nvPicPr>
        <xdr:cNvPr id="2" name="image5.png" descr="escudo_negro">
          <a:extLst>
            <a:ext uri="{FF2B5EF4-FFF2-40B4-BE49-F238E27FC236}">
              <a16:creationId xmlns:a16="http://schemas.microsoft.com/office/drawing/2014/main" id="{8430BCA6-2791-4722-8EB2-E401F07B6421}"/>
            </a:ext>
          </a:extLst>
        </xdr:cNvPr>
        <xdr:cNvPicPr/>
      </xdr:nvPicPr>
      <xdr:blipFill>
        <a:blip xmlns:r="http://schemas.openxmlformats.org/officeDocument/2006/relationships" r:embed="rId1"/>
        <a:srcRect/>
        <a:stretch>
          <a:fillRect/>
        </a:stretch>
      </xdr:blipFill>
      <xdr:spPr>
        <a:xfrm>
          <a:off x="293754" y="80843"/>
          <a:ext cx="619057" cy="785852"/>
        </a:xfrm>
        <a:prstGeom prst="rect">
          <a:avLst/>
        </a:prstGeom>
        <a:ln/>
      </xdr:spPr>
    </xdr:pic>
    <xdr:clientData/>
  </xdr:twoCellAnchor>
  <xdr:twoCellAnchor editAs="oneCell">
    <xdr:from>
      <xdr:col>10</xdr:col>
      <xdr:colOff>851646</xdr:colOff>
      <xdr:row>0</xdr:row>
      <xdr:rowOff>141673</xdr:rowOff>
    </xdr:from>
    <xdr:to>
      <xdr:col>11</xdr:col>
      <xdr:colOff>632385</xdr:colOff>
      <xdr:row>2</xdr:row>
      <xdr:rowOff>176337</xdr:rowOff>
    </xdr:to>
    <xdr:pic>
      <xdr:nvPicPr>
        <xdr:cNvPr id="3" name="image3.png">
          <a:extLst>
            <a:ext uri="{FF2B5EF4-FFF2-40B4-BE49-F238E27FC236}">
              <a16:creationId xmlns:a16="http://schemas.microsoft.com/office/drawing/2014/main" id="{BCE97F74-DBC1-4F9B-9FC0-758B1444E2A1}"/>
            </a:ext>
          </a:extLst>
        </xdr:cNvPr>
        <xdr:cNvPicPr/>
      </xdr:nvPicPr>
      <xdr:blipFill>
        <a:blip xmlns:r="http://schemas.openxmlformats.org/officeDocument/2006/relationships" r:embed="rId2"/>
        <a:srcRect l="21724" t="27673" r="31431" b="37148"/>
        <a:stretch>
          <a:fillRect/>
        </a:stretch>
      </xdr:blipFill>
      <xdr:spPr>
        <a:xfrm>
          <a:off x="13996146" y="141673"/>
          <a:ext cx="2243632" cy="633378"/>
        </a:xfrm>
        <a:prstGeom prst="rect">
          <a:avLst/>
        </a:prstGeom>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ani\AppData\Local\Microsoft\Windows\INetCache\Content.Outlook\FAXE2AB5\Matriz%20Valoracion%20Riesgos%20Activos%20Informacion%202021%2008%2031%20T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de Riesgos de SI"/>
      <sheetName val="Mapa_de_calor"/>
      <sheetName val="ISO27001-2013"/>
      <sheetName val="Listas de Infomación"/>
      <sheetName val="Escalas y Descripciones"/>
      <sheetName val="ISO27001-AnexoA"/>
      <sheetName val="Vesionamiento"/>
    </sheetNames>
    <sheetDataSet>
      <sheetData sheetId="0"/>
      <sheetData sheetId="1">
        <row r="10">
          <cell r="B10">
            <v>0</v>
          </cell>
          <cell r="C10" t="str">
            <v>1-Leve</v>
          </cell>
          <cell r="D10" t="str">
            <v>2-Menor</v>
          </cell>
          <cell r="E10" t="str">
            <v>3-Moderado</v>
          </cell>
          <cell r="F10" t="str">
            <v>4-Mayor</v>
          </cell>
          <cell r="G10" t="str">
            <v>5-Catastrófico</v>
          </cell>
        </row>
        <row r="11">
          <cell r="B11" t="str">
            <v>1-Muy_Baja</v>
          </cell>
          <cell r="C11" t="str">
            <v>BAJA</v>
          </cell>
          <cell r="D11" t="str">
            <v>BAJA</v>
          </cell>
          <cell r="E11" t="str">
            <v>MODERADA</v>
          </cell>
          <cell r="F11" t="str">
            <v>ALTA</v>
          </cell>
          <cell r="G11" t="str">
            <v>EXTREMA</v>
          </cell>
        </row>
        <row r="12">
          <cell r="B12" t="str">
            <v>2-Baja</v>
          </cell>
          <cell r="C12" t="str">
            <v>BAJA</v>
          </cell>
          <cell r="D12" t="str">
            <v>MODERADA</v>
          </cell>
          <cell r="E12" t="str">
            <v>MODERADA</v>
          </cell>
          <cell r="F12" t="str">
            <v>ALTA</v>
          </cell>
          <cell r="G12" t="str">
            <v>EXTREMA</v>
          </cell>
        </row>
        <row r="13">
          <cell r="B13" t="str">
            <v>3-Media</v>
          </cell>
          <cell r="C13" t="str">
            <v>MODERADA</v>
          </cell>
          <cell r="D13" t="str">
            <v>MODERADA</v>
          </cell>
          <cell r="E13" t="str">
            <v>MODERADA</v>
          </cell>
          <cell r="F13" t="str">
            <v>ALTA</v>
          </cell>
          <cell r="G13" t="str">
            <v>EXTREMA</v>
          </cell>
        </row>
        <row r="14">
          <cell r="B14" t="str">
            <v>4-Alta</v>
          </cell>
          <cell r="C14" t="str">
            <v>MODERADA</v>
          </cell>
          <cell r="D14" t="str">
            <v>MODERADA</v>
          </cell>
          <cell r="E14" t="str">
            <v>ALTA</v>
          </cell>
          <cell r="F14" t="str">
            <v>ALTA</v>
          </cell>
          <cell r="G14" t="str">
            <v>EXTREMA</v>
          </cell>
        </row>
        <row r="15">
          <cell r="B15" t="str">
            <v>5-Muy_Alta</v>
          </cell>
          <cell r="C15" t="str">
            <v>ALTA</v>
          </cell>
          <cell r="D15" t="str">
            <v>ALTA</v>
          </cell>
          <cell r="E15" t="str">
            <v>ALTA</v>
          </cell>
          <cell r="F15" t="str">
            <v>ALTA</v>
          </cell>
          <cell r="G15" t="str">
            <v>EXTREMA</v>
          </cell>
        </row>
      </sheetData>
      <sheetData sheetId="2"/>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 ref="I15" dT="2021-09-21T19:58:48.15" personId="{4A2703FB-5C98-4DA4-B81C-8C89C102BDDC}" id="{52F0DB9B-15E9-49BF-98C1-66635048595A}">
    <text>Desconocimiento del procedimiento interno de pago de incapacidades</text>
  </threadedComment>
</ThreadedComments>
</file>

<file path=xl/threadedComments/threadedComment2.xml><?xml version="1.0" encoding="utf-8"?>
<ThreadedComments xmlns="http://schemas.microsoft.com/office/spreadsheetml/2018/threadedcomments" xmlns:x="http://schemas.openxmlformats.org/spreadsheetml/2006/main">
  <threadedComment ref="Y5" dT="2021-08-23T12:10:29.73" personId="{4A2703FB-5C98-4DA4-B81C-8C89C102BDDC}" id="{63FB1948-43F7-4A36-8D10-549AB8E9FDBA}">
    <text>Un control se define como la medida que permite reducir o mitigar el riesgo.</text>
  </threadedComment>
  <threadedComment ref="Z5" dT="2021-08-23T22:45:49.43" personId="{4A2703FB-5C98-4DA4-B81C-8C89C102BDDC}" id="{D7CEDE30-F332-4F02-82F2-E5AB9ED4767C}">
    <text>Tratándose de riesgos de corrupción únicamente hay disminución de probabilidad. Es decir, para el impacto no opera el desplazamiento</text>
  </threadedComment>
  <threadedComment ref="AI5" dT="2021-08-23T12:45:06.24" personId="{4A2703FB-5C98-4DA4-B81C-8C89C102BDDC}" id="{B2B1DD35-3FEB-4A85-92CA-A41120540CEF}">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20T20:00:10.18" personId="{4A2703FB-5C98-4DA4-B81C-8C89C102BDDC}" id="{A4FE7CE3-5D70-4C84-9187-CA9FE26ADF06}">
    <text>Los riesgos que se identifiquen deben tener impacto en los trámites o servicios identificados por el Instituto</text>
  </threadedComment>
  <threadedComment ref="K6" dT="2021-08-10T14:14:18.93" personId="{4A2703FB-5C98-4DA4-B81C-8C89C102BDDC}" id="{F4B9CAB7-B9D8-4C25-9FC7-2A973D8693E5}">
    <text>Qué?
Las consecuencias que puede ocasionar al Instituto la materialización del riesgo.</text>
  </threadedComment>
  <threadedComment ref="L6" dT="2021-08-10T14:14:27.70" personId="{4A2703FB-5C98-4DA4-B81C-8C89C102BDDC}" id="{6B9F5421-13BA-45F2-BE81-57DA7408B3CE}">
    <text>Cómo?
Circunstancias o situaciones más evidentes sobre las cuales se presenta el riesgo, las mismas no constituyen la causa principal o base para que se presente el riesgo.</text>
  </threadedComment>
  <threadedComment ref="M6" dT="2021-08-10T14:14:44.80" personId="{4A2703FB-5C98-4DA4-B81C-8C89C102BDDC}" id="{7A2C26B2-AC13-4EDD-B2F9-CF092D52CF35}">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N6" dT="2021-08-20T20:48:08.23" personId="{4A2703FB-5C98-4DA4-B81C-8C89C102BDDC}" id="{5A83329A-A8AC-49EF-846D-B56ED227ABB3}">
    <text>Permite agrupar los riesgos identificados</text>
  </threadedComment>
  <threadedComment ref="O6" dT="2021-08-20T20:56:52.84" personId="{4A2703FB-5C98-4DA4-B81C-8C89C102BDDC}" id="{9F7DF9C3-30FE-40E4-92A0-DDEA1B333B47}">
    <text>Frencuencia en la que se realiza la actividad dada en cantidad de veces al año</text>
  </threadedComment>
  <threadedComment ref="P6" dT="2021-08-20T20:51:59.34" personId="{4A2703FB-5C98-4DA4-B81C-8C89C102BDDC}" id="{F4BF5B4D-956A-4468-AEED-330D7118E8F0}">
    <text>Número de veces que se pasa por el punto de riesgo en el periodo de 1 año</text>
  </threadedComment>
  <threadedComment ref="AA6" dT="2021-08-23T12:15:00.81" personId="{4A2703FB-5C98-4DA4-B81C-8C89C102BDDC}" id="{E54DE0A0-2065-4F0F-B07F-498852AAFB52}">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ext>
  </threadedComment>
  <threadedComment ref="AC6" dT="2021-08-23T12:24:18.42" personId="{4A2703FB-5C98-4DA4-B81C-8C89C102BDDC}" id="{9E2B6CC3-0E88-46F7-8EA4-A742FD062518}">
    <text>Automatico: Sons actividades de procesamiento o validacion de informacion que se ejecutan por un sisteema y/o aplicativo de manera automatica sin la intervención de personas para su realiación
Manual: controles que son ejecutados por una persona, tiene implicito el error humano</text>
  </threadedComment>
  <threadedComment ref="AF6" dT="2021-08-23T12:29:14.63" personId="{4A2703FB-5C98-4DA4-B81C-8C89C102BDDC}" id="{FC83672D-AAD4-44A0-8760-3327FE660E69}">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7AEE7C7C-923E-4955-8337-D65F53ED1FE4}">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1048576"/>
  <sheetViews>
    <sheetView tabSelected="1" topLeftCell="BI7" zoomScale="70" zoomScaleNormal="70" workbookViewId="0">
      <selection activeCell="BN8" sqref="BN8"/>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7"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7" customWidth="1"/>
    <col min="22" max="22" width="8.42578125" style="47" hidden="1" customWidth="1"/>
    <col min="23" max="23" width="19.85546875" style="43" customWidth="1"/>
    <col min="24" max="24" width="42.5703125" style="13" customWidth="1"/>
    <col min="25" max="26" width="7.140625" style="68"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3" customWidth="1"/>
    <col min="42" max="42" width="28.28515625" style="13" customWidth="1"/>
    <col min="43" max="43" width="36.42578125" style="13" customWidth="1"/>
    <col min="44" max="44" width="19.7109375" style="13" customWidth="1"/>
    <col min="45" max="46" width="19.7109375" style="35" customWidth="1"/>
    <col min="47" max="48" width="19.7109375" style="13" customWidth="1"/>
    <col min="49" max="49" width="35" style="13" customWidth="1"/>
    <col min="50" max="51" width="15.42578125" style="13" customWidth="1"/>
    <col min="52" max="52" width="28.140625" style="13" customWidth="1"/>
    <col min="53" max="53" width="49.7109375" style="13" customWidth="1"/>
    <col min="54" max="54" width="9.5703125" style="27" customWidth="1"/>
    <col min="55" max="55" width="44.5703125" style="13" customWidth="1"/>
    <col min="56" max="57" width="15.42578125" style="13" customWidth="1"/>
    <col min="58" max="58" width="28.140625" style="13" customWidth="1"/>
    <col min="59" max="59" width="44" style="13" customWidth="1"/>
    <col min="60" max="60" width="9.5703125" style="27" customWidth="1"/>
    <col min="61" max="61" width="28.140625" style="13" customWidth="1"/>
    <col min="62" max="63" width="15.42578125" style="13" customWidth="1"/>
    <col min="64" max="64" width="28.140625" style="13" customWidth="1"/>
    <col min="65" max="65" width="37.42578125" style="13" customWidth="1"/>
    <col min="66" max="66" width="9.5703125" style="27" customWidth="1"/>
    <col min="67" max="111" width="0" style="13" hidden="1" customWidth="1"/>
    <col min="112" max="16383" width="11.42578125" style="13" customWidth="1"/>
    <col min="16384" max="16384" width="9.140625" style="13" customWidth="1"/>
  </cols>
  <sheetData>
    <row r="1" spans="1:66" ht="23.25" customHeight="1">
      <c r="A1" s="282"/>
      <c r="B1" s="283"/>
      <c r="C1" s="269" t="s">
        <v>0</v>
      </c>
      <c r="D1" s="270"/>
      <c r="E1" s="270"/>
      <c r="F1" s="270"/>
      <c r="G1" s="270"/>
      <c r="H1" s="270"/>
      <c r="I1" s="271"/>
      <c r="J1" s="268"/>
      <c r="K1" s="268"/>
      <c r="L1" s="268"/>
      <c r="M1" s="51"/>
      <c r="N1" s="52"/>
      <c r="O1" s="14"/>
      <c r="P1" s="14"/>
      <c r="Q1" s="14"/>
      <c r="R1" s="14"/>
      <c r="S1" s="14"/>
      <c r="T1" s="14"/>
      <c r="U1" s="53"/>
      <c r="V1" s="53"/>
      <c r="W1" s="54"/>
      <c r="X1" s="51"/>
      <c r="Y1" s="13"/>
      <c r="Z1" s="13"/>
      <c r="AE1" s="28"/>
      <c r="AI1" s="28"/>
      <c r="AK1" s="26"/>
      <c r="BB1" s="26"/>
      <c r="BH1" s="26"/>
      <c r="BN1" s="26"/>
    </row>
    <row r="2" spans="1:66" ht="23.25" customHeight="1">
      <c r="A2" s="284"/>
      <c r="B2" s="285"/>
      <c r="C2" s="269" t="s">
        <v>1</v>
      </c>
      <c r="D2" s="270"/>
      <c r="E2" s="270"/>
      <c r="F2" s="270"/>
      <c r="G2" s="270"/>
      <c r="H2" s="270"/>
      <c r="I2" s="271"/>
      <c r="J2" s="268"/>
      <c r="K2" s="268"/>
      <c r="L2" s="268"/>
      <c r="M2" s="51"/>
      <c r="N2" s="52"/>
      <c r="O2" s="14"/>
      <c r="P2" s="14"/>
      <c r="Q2" s="14"/>
      <c r="R2" s="14"/>
      <c r="S2" s="14"/>
      <c r="T2" s="14"/>
      <c r="U2" s="53"/>
      <c r="V2" s="53"/>
      <c r="W2" s="54"/>
      <c r="X2" s="51"/>
      <c r="Y2" s="13"/>
      <c r="Z2" s="13"/>
      <c r="AE2" s="28"/>
      <c r="AI2" s="28"/>
      <c r="AK2" s="26"/>
      <c r="BB2" s="26"/>
      <c r="BH2" s="26"/>
      <c r="BN2" s="26"/>
    </row>
    <row r="3" spans="1:66" ht="23.25" customHeight="1" thickBot="1">
      <c r="A3" s="286"/>
      <c r="B3" s="287"/>
      <c r="C3" s="268" t="s">
        <v>2</v>
      </c>
      <c r="D3" s="268"/>
      <c r="E3" s="268"/>
      <c r="F3" s="268" t="s">
        <v>3</v>
      </c>
      <c r="G3" s="268"/>
      <c r="H3" s="268"/>
      <c r="I3" s="268"/>
      <c r="J3" s="268"/>
      <c r="K3" s="268"/>
      <c r="L3" s="268"/>
      <c r="M3" s="51"/>
      <c r="N3" s="52"/>
      <c r="O3" s="51"/>
      <c r="P3" s="51"/>
      <c r="Q3" s="51"/>
      <c r="R3" s="51"/>
      <c r="S3" s="51"/>
      <c r="T3" s="51"/>
      <c r="U3" s="52"/>
      <c r="V3" s="52"/>
      <c r="W3" s="54"/>
      <c r="X3" s="51"/>
      <c r="Y3" s="13"/>
      <c r="Z3" s="13"/>
      <c r="AE3" s="28"/>
      <c r="AI3" s="28"/>
      <c r="AK3" s="26"/>
      <c r="BB3" s="26"/>
      <c r="BH3" s="26"/>
      <c r="BN3" s="26"/>
    </row>
    <row r="4" spans="1:66" s="14" customFormat="1" ht="23.25" customHeight="1">
      <c r="A4" s="288" t="s">
        <v>4</v>
      </c>
      <c r="B4" s="289"/>
      <c r="C4" s="268" t="s">
        <v>5</v>
      </c>
      <c r="D4" s="268" t="s">
        <v>6</v>
      </c>
      <c r="E4" s="268" t="s">
        <v>7</v>
      </c>
      <c r="F4" s="280" t="s">
        <v>8</v>
      </c>
      <c r="G4" s="280"/>
      <c r="H4" s="280"/>
      <c r="I4" s="280"/>
      <c r="J4" s="280"/>
      <c r="K4" s="280"/>
      <c r="L4" s="280"/>
      <c r="M4" s="280"/>
      <c r="N4" s="280"/>
      <c r="O4" s="280"/>
      <c r="P4" s="280"/>
      <c r="Q4" s="280"/>
      <c r="R4" s="280"/>
      <c r="S4" s="280"/>
      <c r="T4" s="280"/>
      <c r="U4" s="280"/>
      <c r="V4" s="280"/>
      <c r="W4" s="280"/>
      <c r="X4" s="278" t="s">
        <v>9</v>
      </c>
      <c r="Y4" s="278"/>
      <c r="Z4" s="278"/>
      <c r="AA4" s="278"/>
      <c r="AB4" s="278"/>
      <c r="AC4" s="278"/>
      <c r="AD4" s="278"/>
      <c r="AE4" s="278"/>
      <c r="AF4" s="278"/>
      <c r="AG4" s="278"/>
      <c r="AH4" s="278"/>
      <c r="AI4" s="278"/>
      <c r="AJ4" s="278"/>
      <c r="AK4" s="278"/>
      <c r="AL4" s="278"/>
      <c r="AM4" s="278"/>
      <c r="AN4" s="278"/>
      <c r="AO4" s="278"/>
      <c r="AP4" s="278"/>
      <c r="AQ4" s="294" t="s">
        <v>10</v>
      </c>
      <c r="AR4" s="295"/>
      <c r="AS4" s="295"/>
      <c r="AT4" s="295"/>
      <c r="AU4" s="295"/>
      <c r="AV4" s="295"/>
      <c r="AW4" s="272" t="s">
        <v>11</v>
      </c>
      <c r="AX4" s="273"/>
      <c r="AY4" s="273"/>
      <c r="AZ4" s="273"/>
      <c r="BA4" s="273"/>
      <c r="BB4" s="274"/>
      <c r="BC4" s="272" t="s">
        <v>12</v>
      </c>
      <c r="BD4" s="273"/>
      <c r="BE4" s="273"/>
      <c r="BF4" s="273"/>
      <c r="BG4" s="273"/>
      <c r="BH4" s="274"/>
      <c r="BI4" s="272" t="s">
        <v>13</v>
      </c>
      <c r="BJ4" s="273"/>
      <c r="BK4" s="273"/>
      <c r="BL4" s="273"/>
      <c r="BM4" s="273"/>
      <c r="BN4" s="274"/>
    </row>
    <row r="5" spans="1:66" s="14" customFormat="1" ht="21.75" customHeight="1">
      <c r="A5" s="290"/>
      <c r="B5" s="291"/>
      <c r="C5" s="268"/>
      <c r="D5" s="268"/>
      <c r="E5" s="268"/>
      <c r="F5" s="280"/>
      <c r="G5" s="280"/>
      <c r="H5" s="280"/>
      <c r="I5" s="280"/>
      <c r="J5" s="280"/>
      <c r="K5" s="280"/>
      <c r="L5" s="280"/>
      <c r="M5" s="280"/>
      <c r="N5" s="280"/>
      <c r="O5" s="280"/>
      <c r="P5" s="280"/>
      <c r="Q5" s="280"/>
      <c r="R5" s="280"/>
      <c r="S5" s="280"/>
      <c r="T5" s="280"/>
      <c r="U5" s="280"/>
      <c r="V5" s="280"/>
      <c r="W5" s="280"/>
      <c r="X5" s="278" t="s">
        <v>14</v>
      </c>
      <c r="Y5" s="278" t="s">
        <v>15</v>
      </c>
      <c r="Z5" s="278"/>
      <c r="AA5" s="278" t="s">
        <v>16</v>
      </c>
      <c r="AB5" s="278"/>
      <c r="AC5" s="278"/>
      <c r="AD5" s="278"/>
      <c r="AE5" s="278"/>
      <c r="AF5" s="278"/>
      <c r="AG5" s="278"/>
      <c r="AH5" s="278"/>
      <c r="AI5" s="292" t="s">
        <v>17</v>
      </c>
      <c r="AJ5" s="278" t="s">
        <v>18</v>
      </c>
      <c r="AK5" s="292" t="s">
        <v>19</v>
      </c>
      <c r="AL5" s="55"/>
      <c r="AM5" s="278" t="s">
        <v>20</v>
      </c>
      <c r="AN5" s="278" t="s">
        <v>19</v>
      </c>
      <c r="AO5" s="298" t="s">
        <v>21</v>
      </c>
      <c r="AP5" s="278" t="s">
        <v>22</v>
      </c>
      <c r="AQ5" s="296"/>
      <c r="AR5" s="297"/>
      <c r="AS5" s="297"/>
      <c r="AT5" s="297"/>
      <c r="AU5" s="297"/>
      <c r="AV5" s="297"/>
      <c r="AW5" s="275"/>
      <c r="AX5" s="276"/>
      <c r="AY5" s="276"/>
      <c r="AZ5" s="276"/>
      <c r="BA5" s="276"/>
      <c r="BB5" s="277"/>
      <c r="BC5" s="275"/>
      <c r="BD5" s="276"/>
      <c r="BE5" s="276"/>
      <c r="BF5" s="276"/>
      <c r="BG5" s="276"/>
      <c r="BH5" s="277"/>
      <c r="BI5" s="275"/>
      <c r="BJ5" s="276"/>
      <c r="BK5" s="276"/>
      <c r="BL5" s="276"/>
      <c r="BM5" s="276"/>
      <c r="BN5" s="277"/>
    </row>
    <row r="6" spans="1:66" s="14" customFormat="1" ht="91.5" customHeight="1" thickBot="1">
      <c r="A6" s="290"/>
      <c r="B6" s="291"/>
      <c r="C6" s="281"/>
      <c r="D6" s="281"/>
      <c r="E6" s="281"/>
      <c r="F6" s="56" t="s">
        <v>23</v>
      </c>
      <c r="G6" s="56" t="s">
        <v>24</v>
      </c>
      <c r="H6" s="56" t="s">
        <v>25</v>
      </c>
      <c r="I6" s="56" t="s">
        <v>26</v>
      </c>
      <c r="J6" s="56" t="s">
        <v>27</v>
      </c>
      <c r="K6" s="56" t="s">
        <v>28</v>
      </c>
      <c r="L6" s="56" t="s">
        <v>29</v>
      </c>
      <c r="M6" s="56" t="s">
        <v>19</v>
      </c>
      <c r="N6" s="57"/>
      <c r="O6" s="58" t="s">
        <v>30</v>
      </c>
      <c r="P6" s="59" t="s">
        <v>31</v>
      </c>
      <c r="Q6" s="59" t="s">
        <v>32</v>
      </c>
      <c r="R6" s="59"/>
      <c r="S6" s="59" t="s">
        <v>33</v>
      </c>
      <c r="T6" s="59"/>
      <c r="U6" s="59" t="s">
        <v>19</v>
      </c>
      <c r="V6" s="59"/>
      <c r="W6" s="60" t="s">
        <v>34</v>
      </c>
      <c r="X6" s="279"/>
      <c r="Y6" s="61" t="s">
        <v>35</v>
      </c>
      <c r="Z6" s="61" t="s">
        <v>23</v>
      </c>
      <c r="AA6" s="61" t="s">
        <v>36</v>
      </c>
      <c r="AB6" s="61"/>
      <c r="AC6" s="61" t="s">
        <v>37</v>
      </c>
      <c r="AD6" s="61"/>
      <c r="AE6" s="62" t="s">
        <v>38</v>
      </c>
      <c r="AF6" s="61" t="s">
        <v>39</v>
      </c>
      <c r="AG6" s="61" t="s">
        <v>28</v>
      </c>
      <c r="AH6" s="61" t="s">
        <v>40</v>
      </c>
      <c r="AI6" s="293"/>
      <c r="AJ6" s="279"/>
      <c r="AK6" s="293"/>
      <c r="AL6" s="63"/>
      <c r="AM6" s="279"/>
      <c r="AN6" s="279"/>
      <c r="AO6" s="299"/>
      <c r="AP6" s="279"/>
      <c r="AQ6" s="64" t="s">
        <v>41</v>
      </c>
      <c r="AR6" s="64" t="s">
        <v>42</v>
      </c>
      <c r="AS6" s="65" t="s">
        <v>43</v>
      </c>
      <c r="AT6" s="65" t="s">
        <v>44</v>
      </c>
      <c r="AU6" s="64" t="s">
        <v>45</v>
      </c>
      <c r="AV6" s="187" t="s">
        <v>46</v>
      </c>
      <c r="AW6" s="188" t="s">
        <v>47</v>
      </c>
      <c r="AX6" s="66" t="s">
        <v>48</v>
      </c>
      <c r="AY6" s="66" t="s">
        <v>49</v>
      </c>
      <c r="AZ6" s="66" t="s">
        <v>50</v>
      </c>
      <c r="BA6" s="66" t="s">
        <v>51</v>
      </c>
      <c r="BB6" s="193" t="s">
        <v>52</v>
      </c>
      <c r="BC6" s="188" t="s">
        <v>47</v>
      </c>
      <c r="BD6" s="66" t="s">
        <v>48</v>
      </c>
      <c r="BE6" s="66" t="s">
        <v>49</v>
      </c>
      <c r="BF6" s="66" t="s">
        <v>50</v>
      </c>
      <c r="BG6" s="66" t="s">
        <v>51</v>
      </c>
      <c r="BH6" s="193" t="s">
        <v>52</v>
      </c>
      <c r="BI6" s="188" t="s">
        <v>47</v>
      </c>
      <c r="BJ6" s="66" t="s">
        <v>48</v>
      </c>
      <c r="BK6" s="66" t="s">
        <v>49</v>
      </c>
      <c r="BL6" s="66" t="s">
        <v>50</v>
      </c>
      <c r="BM6" s="66" t="s">
        <v>51</v>
      </c>
      <c r="BN6" s="193" t="s">
        <v>52</v>
      </c>
    </row>
    <row r="7" spans="1:66" ht="288.75" customHeight="1">
      <c r="A7" s="250">
        <v>3</v>
      </c>
      <c r="B7" s="248" t="s">
        <v>53</v>
      </c>
      <c r="C7" s="248" t="s">
        <v>54</v>
      </c>
      <c r="D7" s="248" t="s">
        <v>55</v>
      </c>
      <c r="E7" s="248" t="s">
        <v>56</v>
      </c>
      <c r="F7" s="248" t="s">
        <v>57</v>
      </c>
      <c r="G7" s="248" t="s">
        <v>58</v>
      </c>
      <c r="H7" s="248" t="s">
        <v>59</v>
      </c>
      <c r="I7" s="256" t="s">
        <v>60</v>
      </c>
      <c r="J7" s="254" t="s">
        <v>61</v>
      </c>
      <c r="K7" s="252" t="s">
        <v>62</v>
      </c>
      <c r="L7" s="260" t="str">
        <f t="shared" ref="L7" si="0">IF(K7=0,"Defina la frecuencia",IF(K7="2 veces por año","Muy baja",IF(K7="3 a 24 veces por año","Baja",IF(K7="24 a 500 veces por año","Media",IF(K7="500 veces al año y maximo 5000veces por año","Alta","Muy alta")))))</f>
        <v>Baja</v>
      </c>
      <c r="M7" s="264" t="str">
        <f t="shared" ref="M7" si="1">IF(L7="Muy baja","20%",IF(L7="Baja","40%",IF(L7="Media","60%",IF(L7="Alta","80%",IF(L7="Muy alta","100%","Defina la Frecuencia")))))</f>
        <v>40%</v>
      </c>
      <c r="N7" s="195">
        <f t="shared" ref="N7" si="2">VALUE(M7)</f>
        <v>0.4</v>
      </c>
      <c r="O7" s="248" t="s">
        <v>63</v>
      </c>
      <c r="P7" s="248" t="s">
        <v>64</v>
      </c>
      <c r="Q7" s="260" t="str">
        <f t="shared" ref="Q7" si="3">IF(O7=0,0,IF(O7="Afectación menor a 10 SMLMV","Leve 20%",IF(O7="Entre 10 y 50 SMLMV","Menor 40%",IF(O7="Entre 50 y 100 SMLMV","Moderado 60%",IF(O7="Entre 100 y 500 SMLMV","Mayor 80%","Catastrofico 100%")))))</f>
        <v>Mayor 80%</v>
      </c>
      <c r="R7" s="196">
        <f t="shared" ref="R7" si="4">IF(O7=0,0,IF(Q7="Leve 20%",20%,IF(Q7="Menor 40%",40%,IF(Q7="Moderado 60%",60%,IF(Q7="Mayor 80%",80%,100%)))))</f>
        <v>0.8</v>
      </c>
      <c r="S7" s="260" t="str">
        <f t="shared" ref="S7" si="5">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Mayor 80%</v>
      </c>
      <c r="T7" s="197">
        <f t="shared" ref="T7" si="6">IF(S7=0,0,IF(S7="Leve 20%",20%,IF(S7="Menor 40%",40%,IF(S7="Moderado 60%",60%,IF(S7="Mayor 80%",80%,100%)))))</f>
        <v>0.8</v>
      </c>
      <c r="U7" s="262">
        <f t="shared" ref="U7" si="7">IF(R7&gt;T7,R7,T7)</f>
        <v>0.8</v>
      </c>
      <c r="V7" s="198">
        <f t="shared" ref="V7" si="8">VALUE(U7)</f>
        <v>0.8</v>
      </c>
      <c r="W7" s="258" t="str">
        <f>VLOOKUP(N7,Matriz!$B$3:$G$8,MATCH(V7,Matriz!$B$3:$G$3,0),FALSE)</f>
        <v>Alto</v>
      </c>
      <c r="X7" s="196" t="s">
        <v>65</v>
      </c>
      <c r="Y7" s="197" t="str">
        <f t="shared" ref="Y7" si="9">IF(AA7="Preventivo","X",IF(AA7="Detectivo","X"," "))</f>
        <v>X</v>
      </c>
      <c r="Z7" s="197" t="str">
        <f t="shared" ref="Z7" si="10">IF(AA7="Correctivo","X"," ")</f>
        <v xml:space="preserve"> </v>
      </c>
      <c r="AA7" s="196" t="s">
        <v>66</v>
      </c>
      <c r="AB7" s="196">
        <f t="shared" ref="AB7" si="11">IF(AA7="","",IF(AA7="Preventivo",25%,IF(AA7="Detectivo",15%,10%)))</f>
        <v>0.25</v>
      </c>
      <c r="AC7" s="199" t="s">
        <v>67</v>
      </c>
      <c r="AD7" s="196">
        <f t="shared" ref="AD7" si="12">IF(AC7="Automatico",25%,15%)</f>
        <v>0.15</v>
      </c>
      <c r="AE7" s="200">
        <f t="shared" ref="AE7" si="13">AB7+AD7</f>
        <v>0.4</v>
      </c>
      <c r="AF7" s="196" t="s">
        <v>68</v>
      </c>
      <c r="AG7" s="196" t="s">
        <v>69</v>
      </c>
      <c r="AH7" s="196" t="s">
        <v>70</v>
      </c>
      <c r="AI7" s="200">
        <f>M7-(M7*AE7)</f>
        <v>0.24</v>
      </c>
      <c r="AJ7" s="260" t="str">
        <f>IF(AK7=0,"Valore el control",IF(AK7=20%,"Muy baja",IF(AK7=40%,"Baja",IF(AK7=60%,"Media",IF(AK7=80%,"Alta","Muy alta")))))</f>
        <v>Muy baja</v>
      </c>
      <c r="AK7" s="266">
        <f>IF(AI8&lt;20%,20%,IF(AI8&lt;40%,40%,IF(AI8&lt;60%,60%,IF(AI8&lt;80%,80%,100%))))</f>
        <v>0.2</v>
      </c>
      <c r="AL7" s="196">
        <f t="shared" ref="AL7" si="14">VALUE(AK7)</f>
        <v>0.2</v>
      </c>
      <c r="AM7" s="262" t="str">
        <f t="shared" ref="AM7" si="15">IF(AN7=0,0,IF(AN7=20%,"Leve 20%",IF(AN7=40%,"Menor 40%",IF(AN7=60%,"Moderado 60%",IF(AN7=80%,"Mayor 80%","Catastrofico 100%")))))</f>
        <v>Mayor 80%</v>
      </c>
      <c r="AN7" s="262">
        <f t="shared" ref="AN7" si="16">U7</f>
        <v>0.8</v>
      </c>
      <c r="AO7" s="258" t="str">
        <f>VLOOKUP(AK7,Matriz!$B$3:$G$8,MATCH(AN7,Matriz!$B$3:$G$3,0),FALSE)</f>
        <v>Alto</v>
      </c>
      <c r="AP7" s="248" t="s">
        <v>71</v>
      </c>
      <c r="AQ7" s="196" t="s">
        <v>72</v>
      </c>
      <c r="AR7" s="196" t="s">
        <v>54</v>
      </c>
      <c r="AS7" s="201">
        <v>44926</v>
      </c>
      <c r="AT7" s="201" t="s">
        <v>73</v>
      </c>
      <c r="AU7" s="196" t="s">
        <v>74</v>
      </c>
      <c r="AV7" s="202" t="s">
        <v>75</v>
      </c>
      <c r="AW7" s="203" t="s">
        <v>76</v>
      </c>
      <c r="AX7" s="248" t="s">
        <v>77</v>
      </c>
      <c r="AY7" s="204">
        <v>0.94</v>
      </c>
      <c r="AZ7" s="205" t="s">
        <v>78</v>
      </c>
      <c r="BA7" s="196" t="s">
        <v>79</v>
      </c>
      <c r="BB7" s="206">
        <v>1</v>
      </c>
      <c r="BC7" s="207" t="s">
        <v>80</v>
      </c>
      <c r="BD7" s="248" t="s">
        <v>77</v>
      </c>
      <c r="BE7" s="204">
        <v>0.94</v>
      </c>
      <c r="BF7" s="196" t="s">
        <v>81</v>
      </c>
      <c r="BG7" s="196" t="s">
        <v>82</v>
      </c>
      <c r="BH7" s="206">
        <v>1</v>
      </c>
      <c r="BI7" s="208" t="s">
        <v>83</v>
      </c>
      <c r="BJ7" s="248" t="s">
        <v>77</v>
      </c>
      <c r="BK7" s="196" t="s">
        <v>75</v>
      </c>
      <c r="BL7" s="247" t="s">
        <v>84</v>
      </c>
      <c r="BM7" s="196" t="s">
        <v>85</v>
      </c>
      <c r="BN7" s="209">
        <v>1</v>
      </c>
    </row>
    <row r="8" spans="1:66" ht="160.5" customHeight="1">
      <c r="A8" s="251"/>
      <c r="B8" s="249"/>
      <c r="C8" s="249"/>
      <c r="D8" s="249"/>
      <c r="E8" s="249"/>
      <c r="F8" s="249"/>
      <c r="G8" s="249"/>
      <c r="H8" s="249"/>
      <c r="I8" s="257"/>
      <c r="J8" s="255"/>
      <c r="K8" s="253"/>
      <c r="L8" s="261"/>
      <c r="M8" s="265"/>
      <c r="N8" s="210">
        <f t="shared" ref="N8:N9" si="17">VALUE(M8)</f>
        <v>0</v>
      </c>
      <c r="O8" s="249"/>
      <c r="P8" s="249"/>
      <c r="Q8" s="261"/>
      <c r="R8" s="190">
        <f t="shared" ref="R8:R9" si="18">IF(O8=0,0,IF(Q8="Leve 20%",20%,IF(Q8="Menor 40%",40%,IF(Q8="Moderado 60%",60%,IF(Q8="Mayor 80%",80%,100%)))))</f>
        <v>0</v>
      </c>
      <c r="S8" s="261"/>
      <c r="T8" s="211">
        <f t="shared" ref="T8:T9" si="19">IF(S8=0,0,IF(S8="Leve 20%",20%,IF(S8="Menor 40%",40%,IF(S8="Moderado 60%",60%,IF(S8="Mayor 80%",80%,100%)))))</f>
        <v>0</v>
      </c>
      <c r="U8" s="263"/>
      <c r="V8" s="212">
        <f t="shared" ref="V8:V9" si="20">VALUE(U8)</f>
        <v>0</v>
      </c>
      <c r="W8" s="259"/>
      <c r="X8" s="190" t="s">
        <v>86</v>
      </c>
      <c r="Y8" s="211" t="str">
        <f t="shared" ref="Y8:Y9" si="21">IF(AA8="Preventivo","X",IF(AA8="Detectivo","X"," "))</f>
        <v>X</v>
      </c>
      <c r="Z8" s="211" t="str">
        <f t="shared" ref="Z8:Z9" si="22">IF(AA8="Correctivo","X"," ")</f>
        <v xml:space="preserve"> </v>
      </c>
      <c r="AA8" s="190" t="s">
        <v>87</v>
      </c>
      <c r="AB8" s="190">
        <f t="shared" ref="AB8:AB9" si="23">IF(AA8="","",IF(AA8="Preventivo",25%,IF(AA8="Detectivo",15%,10%)))</f>
        <v>0.15</v>
      </c>
      <c r="AC8" s="213" t="s">
        <v>67</v>
      </c>
      <c r="AD8" s="190">
        <f t="shared" ref="AD8:AD9" si="24">IF(AC8="Automatico",25%,15%)</f>
        <v>0.15</v>
      </c>
      <c r="AE8" s="214">
        <f t="shared" ref="AE8:AE9" si="25">AB8+AD8</f>
        <v>0.3</v>
      </c>
      <c r="AF8" s="190" t="s">
        <v>68</v>
      </c>
      <c r="AG8" s="190" t="s">
        <v>69</v>
      </c>
      <c r="AH8" s="190" t="s">
        <v>70</v>
      </c>
      <c r="AI8" s="214">
        <f>AI7-(AI7*AE8)</f>
        <v>0.16799999999999998</v>
      </c>
      <c r="AJ8" s="261"/>
      <c r="AK8" s="267"/>
      <c r="AL8" s="190">
        <f t="shared" ref="AL8:AL9" si="26">VALUE(AK8)</f>
        <v>0</v>
      </c>
      <c r="AM8" s="263"/>
      <c r="AN8" s="263"/>
      <c r="AO8" s="259"/>
      <c r="AP8" s="249"/>
      <c r="AQ8" s="190" t="s">
        <v>88</v>
      </c>
      <c r="AR8" s="190" t="s">
        <v>54</v>
      </c>
      <c r="AS8" s="215">
        <v>44926</v>
      </c>
      <c r="AT8" s="215" t="s">
        <v>73</v>
      </c>
      <c r="AU8" s="190" t="s">
        <v>74</v>
      </c>
      <c r="AV8" s="216" t="s">
        <v>89</v>
      </c>
      <c r="AW8" s="217" t="s">
        <v>90</v>
      </c>
      <c r="AX8" s="249"/>
      <c r="AY8" s="190" t="s">
        <v>91</v>
      </c>
      <c r="AZ8" s="190" t="s">
        <v>92</v>
      </c>
      <c r="BA8" s="190" t="s">
        <v>93</v>
      </c>
      <c r="BB8" s="194">
        <v>0.5</v>
      </c>
      <c r="BC8" s="218" t="s">
        <v>94</v>
      </c>
      <c r="BD8" s="249"/>
      <c r="BE8" s="190" t="s">
        <v>91</v>
      </c>
      <c r="BF8" s="190" t="s">
        <v>81</v>
      </c>
      <c r="BG8" s="190" t="s">
        <v>95</v>
      </c>
      <c r="BH8" s="194">
        <v>0.5</v>
      </c>
      <c r="BI8" s="189" t="s">
        <v>96</v>
      </c>
      <c r="BJ8" s="249"/>
      <c r="BK8" s="190" t="s">
        <v>89</v>
      </c>
      <c r="BL8" s="246" t="s">
        <v>97</v>
      </c>
      <c r="BM8" s="190" t="s">
        <v>98</v>
      </c>
      <c r="BN8" s="191">
        <v>1</v>
      </c>
    </row>
    <row r="9" spans="1:66" ht="234" customHeight="1">
      <c r="A9" s="223">
        <v>6</v>
      </c>
      <c r="B9" s="224" t="s">
        <v>53</v>
      </c>
      <c r="C9" s="224" t="s">
        <v>54</v>
      </c>
      <c r="D9" s="224" t="s">
        <v>55</v>
      </c>
      <c r="E9" s="225" t="s">
        <v>99</v>
      </c>
      <c r="F9" s="224" t="s">
        <v>100</v>
      </c>
      <c r="G9" s="224" t="s">
        <v>101</v>
      </c>
      <c r="H9" s="224" t="s">
        <v>102</v>
      </c>
      <c r="I9" s="226" t="s">
        <v>103</v>
      </c>
      <c r="J9" s="227" t="s">
        <v>104</v>
      </c>
      <c r="K9" s="225" t="s">
        <v>62</v>
      </c>
      <c r="L9" s="228" t="str">
        <f t="shared" ref="L9" si="27">IF(K9=0,"Defina la frecuencia",IF(K9="2 veces por año","Muy baja",IF(K9="3 a 24 veces por año","Baja",IF(K9="24 a 500 veces por año","Media",IF(K9="500 veces al año y maximo 5000veces por año","Alta","Muy alta")))))</f>
        <v>Baja</v>
      </c>
      <c r="M9" s="229" t="str">
        <f t="shared" ref="M9" si="28">IF(L9="Muy baja","20%",IF(L9="Baja","40%",IF(L9="Media","60%",IF(L9="Alta","80%",IF(L9="Muy alta","100%","Defina la Frecuencia")))))</f>
        <v>40%</v>
      </c>
      <c r="N9" s="230">
        <f t="shared" si="17"/>
        <v>0.4</v>
      </c>
      <c r="O9" s="224"/>
      <c r="P9" s="224" t="s">
        <v>105</v>
      </c>
      <c r="Q9" s="228">
        <f t="shared" ref="Q9" si="29">IF(O9=0,0,IF(O9="Afectación menor a 10 SMLMV","Leve 20%",IF(O9="Entre 10 y 50 SMLMV","Menor 40%",IF(O9="Entre 50 y 100 SMLMV","Moderado 60%",IF(O9="Entre 100 y 500 SMLMV","Mayor 80%","Catastrofico 100%")))))</f>
        <v>0</v>
      </c>
      <c r="R9" s="224">
        <f t="shared" si="18"/>
        <v>0</v>
      </c>
      <c r="S9" s="228" t="str">
        <f t="shared" ref="S9" si="30">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Leve 20%</v>
      </c>
      <c r="T9" s="228">
        <f t="shared" si="19"/>
        <v>0.2</v>
      </c>
      <c r="U9" s="231">
        <f t="shared" ref="U9" si="31">IF(R9&gt;T9,R9,T9)</f>
        <v>0.2</v>
      </c>
      <c r="V9" s="232">
        <f t="shared" si="20"/>
        <v>0.2</v>
      </c>
      <c r="W9" s="233" t="str">
        <f>VLOOKUP(N9,Matriz!$B$3:$G$8,MATCH(V9,Matriz!$B$3:$G$3,0),FALSE)</f>
        <v>Bajo</v>
      </c>
      <c r="X9" s="224" t="s">
        <v>106</v>
      </c>
      <c r="Y9" s="228" t="str">
        <f t="shared" si="21"/>
        <v>X</v>
      </c>
      <c r="Z9" s="228" t="str">
        <f t="shared" si="22"/>
        <v xml:space="preserve"> </v>
      </c>
      <c r="AA9" s="224" t="s">
        <v>87</v>
      </c>
      <c r="AB9" s="224">
        <f t="shared" si="23"/>
        <v>0.15</v>
      </c>
      <c r="AC9" s="224" t="s">
        <v>107</v>
      </c>
      <c r="AD9" s="224">
        <f t="shared" si="24"/>
        <v>0.25</v>
      </c>
      <c r="AE9" s="231">
        <f t="shared" si="25"/>
        <v>0.4</v>
      </c>
      <c r="AF9" s="224" t="s">
        <v>68</v>
      </c>
      <c r="AG9" s="224" t="s">
        <v>69</v>
      </c>
      <c r="AH9" s="224" t="s">
        <v>70</v>
      </c>
      <c r="AI9" s="231">
        <f>M9-(M8*AE9)</f>
        <v>0.4</v>
      </c>
      <c r="AJ9" s="228" t="str">
        <f t="shared" ref="AJ9" si="32">IF(AK9=0,"Valore el control",IF(AK9=20%,"Muy baja",IF(AK9=40%,"Baja",IF(AK9=60%,"Media",IF(AK9=80%,"Alta","Muy alta")))))</f>
        <v>Media</v>
      </c>
      <c r="AK9" s="234">
        <f t="shared" ref="AK9" si="33">IF(AI9&lt;20%,20%,IF(AI9&lt;40%,40%,IF(AI9&lt;60%,60%,IF(AI9&lt;80%,80%,100%))))</f>
        <v>0.6</v>
      </c>
      <c r="AL9" s="224">
        <f t="shared" si="26"/>
        <v>0.6</v>
      </c>
      <c r="AM9" s="231" t="str">
        <f t="shared" ref="AM9" si="34">IF(AN9=0,0,IF(AN9=20%,"Leve 20%",IF(AN9=40%,"Menor 40%",IF(AN9=60%,"Moderado 60%",IF(AN9=80%,"Mayor 80%","Catastrofico 100%")))))</f>
        <v>Leve 20%</v>
      </c>
      <c r="AN9" s="235">
        <f t="shared" ref="AN9" si="35">U9</f>
        <v>0.2</v>
      </c>
      <c r="AO9" s="236" t="str">
        <f>VLOOKUP(AK9,Matriz!$B$3:$G$8,MATCH(AN9,Matriz!$B$3:$G$3,0),FALSE)</f>
        <v>Moderado</v>
      </c>
      <c r="AP9" s="237" t="s">
        <v>71</v>
      </c>
      <c r="AQ9" s="238" t="s">
        <v>108</v>
      </c>
      <c r="AR9" s="239" t="s">
        <v>54</v>
      </c>
      <c r="AS9" s="240">
        <v>44926</v>
      </c>
      <c r="AT9" s="240" t="s">
        <v>109</v>
      </c>
      <c r="AU9" s="224" t="s">
        <v>74</v>
      </c>
      <c r="AV9" s="241" t="s">
        <v>110</v>
      </c>
      <c r="AW9" s="223" t="s">
        <v>111</v>
      </c>
      <c r="AX9" s="224" t="s">
        <v>77</v>
      </c>
      <c r="AY9" s="224" t="s">
        <v>110</v>
      </c>
      <c r="AZ9" s="224" t="s">
        <v>112</v>
      </c>
      <c r="BA9" s="224" t="s">
        <v>113</v>
      </c>
      <c r="BB9" s="242">
        <v>1</v>
      </c>
      <c r="BC9" s="243" t="s">
        <v>114</v>
      </c>
      <c r="BD9" s="224" t="s">
        <v>77</v>
      </c>
      <c r="BE9" s="224" t="s">
        <v>110</v>
      </c>
      <c r="BF9" s="224" t="s">
        <v>81</v>
      </c>
      <c r="BG9" s="224" t="s">
        <v>115</v>
      </c>
      <c r="BH9" s="242">
        <v>1</v>
      </c>
      <c r="BI9" s="223" t="s">
        <v>116</v>
      </c>
      <c r="BJ9" s="224" t="s">
        <v>77</v>
      </c>
      <c r="BK9" s="224" t="s">
        <v>110</v>
      </c>
      <c r="BL9" s="245" t="s">
        <v>84</v>
      </c>
      <c r="BM9" s="244" t="s">
        <v>117</v>
      </c>
      <c r="BN9" s="191">
        <v>1</v>
      </c>
    </row>
    <row r="10" spans="1:66" s="156" customFormat="1" ht="65.25" hidden="1" customHeight="1">
      <c r="A10" s="300">
        <v>1</v>
      </c>
      <c r="B10" s="300" t="s">
        <v>118</v>
      </c>
      <c r="C10" s="300" t="s">
        <v>54</v>
      </c>
      <c r="D10" s="300" t="s">
        <v>55</v>
      </c>
      <c r="E10" s="302"/>
      <c r="F10" s="300"/>
      <c r="G10" s="300"/>
      <c r="H10" s="300"/>
      <c r="I10" s="300" t="s">
        <v>119</v>
      </c>
      <c r="J10" s="300"/>
      <c r="K10" s="300"/>
      <c r="L10" s="304" t="str">
        <f>IF(K10=0,"Defina la frecuencia",IF(K10="2 veces por año","Muy baja",IF(K10="3 a 24 veces por año","Baja",IF(K10="24 a 500 veces por año","Media",IF(K10="500 veces al año y maximo 5000veces por año","Alta","Muy alta")))))</f>
        <v>Defina la frecuencia</v>
      </c>
      <c r="M10" s="306" t="str">
        <f>IF(L10="Muy baja","20%",IF(L10="Baja","40%",IF(L10="Media","60%",IF(L10="Alta","80%",IF(L10="Muy alta","100%","Defina la Frecuencia")))))</f>
        <v>Defina la Frecuencia</v>
      </c>
      <c r="N10" s="308" t="e">
        <f>VALUE(M10)</f>
        <v>#VALUE!</v>
      </c>
      <c r="O10" s="300"/>
      <c r="P10" s="300"/>
      <c r="Q10" s="304">
        <f>IF(O10=0,0,IF(O10="Afectación menor a 10 SMLMV","Leve 20%",IF(O10="Entre 10 y 50 SMLMV","Menor 40%",IF(O10="Entre 50 y 100 SMLMV","Moderado 60%",IF(O10="Entre 100 y 500 SMLMV","Mayor 80%","Castastrofico 100%")))))</f>
        <v>0</v>
      </c>
      <c r="R10" s="181">
        <f>IF(O10=0,0,IF(Q10="Leve 20%",20%,IF(Q10="Menor 40%",40%,IF(Q10="Moderado 60%",60%,IF(Q10="Mayor 80%",80%,100%)))))</f>
        <v>0</v>
      </c>
      <c r="S10" s="304">
        <f>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0</v>
      </c>
      <c r="T10" s="219">
        <f t="shared" ref="T10:T15" si="36">IF(S10=0,0,IF(S10="Leve 20%",20%,IF(S10="Menor 40%",40%,IF(S10="Moderado 60%",60%,IF(S10="Mayor 80%",80%,100%)))))</f>
        <v>0</v>
      </c>
      <c r="U10" s="310">
        <f>IF(R10&gt;T10,R10,T10)</f>
        <v>0</v>
      </c>
      <c r="V10" s="308">
        <f>VALUE(U10)</f>
        <v>0</v>
      </c>
      <c r="W10" s="312" t="e">
        <f>VLOOKUP(N10,Matriz!$B$3:$G$8,MATCH(V10,Matriz!$B$3:$G$3,0),FALSE)</f>
        <v>#VALUE!</v>
      </c>
      <c r="X10" s="300" t="s">
        <v>120</v>
      </c>
      <c r="Y10" s="304" t="str">
        <f>IF(AA10="Preventivo","X",IF(AA10="Detectivo","X"," "))</f>
        <v xml:space="preserve"> </v>
      </c>
      <c r="Z10" s="304" t="str">
        <f>IF(AA10="Correctivo","X"," ")</f>
        <v xml:space="preserve"> </v>
      </c>
      <c r="AA10" s="300"/>
      <c r="AB10" s="314" t="str">
        <f>IF(AA10="","",IF(AA10="Preventivo",25%,IF(AA10="Detectivo",15%,10%)))</f>
        <v/>
      </c>
      <c r="AC10" s="300"/>
      <c r="AD10" s="314">
        <f t="shared" ref="AD10" si="37">IF(AC10="Automatico",25%,15%)</f>
        <v>0.15</v>
      </c>
      <c r="AE10" s="310" t="e">
        <f>AB10+AD10</f>
        <v>#VALUE!</v>
      </c>
      <c r="AF10" s="300"/>
      <c r="AG10" s="300"/>
      <c r="AH10" s="300"/>
      <c r="AI10" s="310" t="e">
        <f>M10-(M10*AE10)</f>
        <v>#VALUE!</v>
      </c>
      <c r="AJ10" s="304" t="e">
        <f>IF(AK10=0,"Defina la frecuencia",IF(AK10=20%,"Muy baja",IF(AK10=40%,"Baja",IF(AK10=60%,"Media",IF(AK10=80%,"Alta","Muy alta")))))</f>
        <v>#VALUE!</v>
      </c>
      <c r="AK10" s="315" t="e">
        <f>IF(AI10&lt;20%,20%,IF(AI10&lt;40%,40%,IF(AI10&lt;60%,60%,IF(AI10&lt;80%,80%,100%))))</f>
        <v>#VALUE!</v>
      </c>
      <c r="AL10" s="317" t="e">
        <f>VALUE(AK10)</f>
        <v>#VALUE!</v>
      </c>
      <c r="AM10" s="310">
        <f>IF(AN10=0,0,IF(AN10=20%,"Leve 20%",IF(AN10=40%,"Menor 40%",IF(AN10=60%,"Moderado 60%",IF(AN10=80%,"Mayor 80%","Catastrofico 100%")))))</f>
        <v>0</v>
      </c>
      <c r="AN10" s="319">
        <f>U10</f>
        <v>0</v>
      </c>
      <c r="AO10" s="321" t="e">
        <f>VLOOKUP(AK10,Matriz!$B$3:$G$8,MATCH(AN10,Matriz!$B$3:$G$3,0),FALSE)</f>
        <v>#VALUE!</v>
      </c>
      <c r="AP10" s="220"/>
      <c r="AQ10" s="221" t="s">
        <v>121</v>
      </c>
      <c r="AR10" s="222"/>
      <c r="AS10" s="323">
        <v>44561</v>
      </c>
      <c r="AT10" s="323" t="s">
        <v>73</v>
      </c>
      <c r="AU10" s="300"/>
      <c r="AV10" s="300"/>
      <c r="AW10" s="181"/>
      <c r="AX10" s="300"/>
      <c r="AY10" s="300"/>
      <c r="AZ10" s="181"/>
      <c r="BA10" s="181"/>
      <c r="BB10" s="192"/>
      <c r="BC10" s="181"/>
      <c r="BD10" s="300"/>
      <c r="BE10" s="300"/>
      <c r="BF10" s="181"/>
      <c r="BG10" s="181"/>
      <c r="BH10" s="192"/>
      <c r="BI10" s="181"/>
      <c r="BJ10" s="300"/>
      <c r="BK10" s="300"/>
      <c r="BL10" s="181"/>
      <c r="BM10" s="181" t="s">
        <v>122</v>
      </c>
      <c r="BN10" s="155"/>
    </row>
    <row r="11" spans="1:66" s="156" customFormat="1" ht="65.25" hidden="1" customHeight="1">
      <c r="A11" s="301"/>
      <c r="B11" s="301"/>
      <c r="C11" s="301"/>
      <c r="D11" s="301"/>
      <c r="E11" s="303"/>
      <c r="F11" s="301"/>
      <c r="G11" s="301"/>
      <c r="H11" s="301"/>
      <c r="I11" s="301"/>
      <c r="J11" s="301"/>
      <c r="K11" s="301"/>
      <c r="L11" s="305"/>
      <c r="M11" s="307"/>
      <c r="N11" s="308"/>
      <c r="O11" s="301"/>
      <c r="P11" s="301"/>
      <c r="Q11" s="305"/>
      <c r="R11" s="152">
        <f t="shared" ref="R11:R15" si="38">IF(O11=0,0,IF(Q11="Leve 20%",20%,IF(Q11="Menor 40%",40%,IF(Q11="Moderado 60%",60%,IF(Q11="Mayor 80%",80%,100%)))))</f>
        <v>0</v>
      </c>
      <c r="S11" s="305"/>
      <c r="T11" s="153">
        <f t="shared" si="36"/>
        <v>0</v>
      </c>
      <c r="U11" s="311"/>
      <c r="V11" s="308"/>
      <c r="W11" s="313"/>
      <c r="X11" s="301"/>
      <c r="Y11" s="305"/>
      <c r="Z11" s="305"/>
      <c r="AA11" s="301"/>
      <c r="AB11" s="314"/>
      <c r="AC11" s="301"/>
      <c r="AD11" s="314"/>
      <c r="AE11" s="311"/>
      <c r="AF11" s="301"/>
      <c r="AG11" s="301"/>
      <c r="AH11" s="301"/>
      <c r="AI11" s="311"/>
      <c r="AJ11" s="305"/>
      <c r="AK11" s="316"/>
      <c r="AL11" s="317"/>
      <c r="AM11" s="311"/>
      <c r="AN11" s="320"/>
      <c r="AO11" s="322"/>
      <c r="AP11" s="185"/>
      <c r="AQ11" s="182" t="s">
        <v>123</v>
      </c>
      <c r="AR11" s="183"/>
      <c r="AS11" s="324"/>
      <c r="AT11" s="324"/>
      <c r="AU11" s="301"/>
      <c r="AV11" s="301"/>
      <c r="AW11" s="152"/>
      <c r="AX11" s="301"/>
      <c r="AY11" s="301"/>
      <c r="AZ11" s="152"/>
      <c r="BA11" s="152"/>
      <c r="BB11" s="154"/>
      <c r="BC11" s="152"/>
      <c r="BD11" s="301"/>
      <c r="BE11" s="301"/>
      <c r="BF11" s="152"/>
      <c r="BG11" s="152"/>
      <c r="BH11" s="154"/>
      <c r="BI11" s="152"/>
      <c r="BJ11" s="301"/>
      <c r="BK11" s="301"/>
      <c r="BL11" s="152"/>
      <c r="BM11" s="152" t="s">
        <v>124</v>
      </c>
      <c r="BN11" s="155"/>
    </row>
    <row r="12" spans="1:66" s="156" customFormat="1" ht="65.25" hidden="1" customHeight="1">
      <c r="A12" s="301"/>
      <c r="B12" s="301"/>
      <c r="C12" s="301"/>
      <c r="D12" s="301"/>
      <c r="E12" s="303"/>
      <c r="F12" s="301"/>
      <c r="G12" s="301"/>
      <c r="H12" s="301"/>
      <c r="I12" s="301"/>
      <c r="J12" s="301"/>
      <c r="K12" s="301"/>
      <c r="L12" s="305"/>
      <c r="M12" s="307"/>
      <c r="N12" s="309"/>
      <c r="O12" s="301"/>
      <c r="P12" s="301"/>
      <c r="Q12" s="305"/>
      <c r="R12" s="152">
        <f t="shared" si="38"/>
        <v>0</v>
      </c>
      <c r="S12" s="305"/>
      <c r="T12" s="153">
        <f t="shared" si="36"/>
        <v>0</v>
      </c>
      <c r="U12" s="311"/>
      <c r="V12" s="309"/>
      <c r="W12" s="313"/>
      <c r="X12" s="301"/>
      <c r="Y12" s="305"/>
      <c r="Z12" s="305"/>
      <c r="AA12" s="301"/>
      <c r="AB12" s="300"/>
      <c r="AC12" s="301"/>
      <c r="AD12" s="300"/>
      <c r="AE12" s="311"/>
      <c r="AF12" s="301"/>
      <c r="AG12" s="301"/>
      <c r="AH12" s="301"/>
      <c r="AI12" s="311"/>
      <c r="AJ12" s="305"/>
      <c r="AK12" s="316"/>
      <c r="AL12" s="318"/>
      <c r="AM12" s="311"/>
      <c r="AN12" s="320"/>
      <c r="AO12" s="322"/>
      <c r="AP12" s="186"/>
      <c r="AQ12" s="182"/>
      <c r="AR12" s="183"/>
      <c r="AS12" s="324"/>
      <c r="AT12" s="324"/>
      <c r="AU12" s="301"/>
      <c r="AV12" s="301"/>
      <c r="AW12" s="152"/>
      <c r="AX12" s="301"/>
      <c r="AY12" s="301"/>
      <c r="AZ12" s="152"/>
      <c r="BA12" s="152"/>
      <c r="BB12" s="154"/>
      <c r="BC12" s="152"/>
      <c r="BD12" s="301"/>
      <c r="BE12" s="301"/>
      <c r="BF12" s="152"/>
      <c r="BG12" s="152"/>
      <c r="BH12" s="154"/>
      <c r="BI12" s="152"/>
      <c r="BJ12" s="301"/>
      <c r="BK12" s="301"/>
      <c r="BL12" s="152"/>
      <c r="BM12" s="152"/>
      <c r="BN12" s="155"/>
    </row>
    <row r="13" spans="1:66" s="156" customFormat="1" ht="65.25" hidden="1" customHeight="1">
      <c r="A13" s="152">
        <v>2</v>
      </c>
      <c r="B13" s="152" t="s">
        <v>118</v>
      </c>
      <c r="C13" s="152" t="s">
        <v>54</v>
      </c>
      <c r="D13" s="152" t="s">
        <v>55</v>
      </c>
      <c r="E13" s="152"/>
      <c r="F13" s="152"/>
      <c r="G13" s="152"/>
      <c r="H13" s="152"/>
      <c r="I13" s="152" t="s">
        <v>125</v>
      </c>
      <c r="J13" s="157"/>
      <c r="K13" s="158"/>
      <c r="L13" s="153" t="str">
        <f t="shared" ref="L13:L15" si="39">IF(K13=0,"Defina la frecuencia",IF(K13="2 veces por año","Muy baja",IF(K13="3 a 24 veces por año","Baja",IF(K13="24 a 500 veces por año","Media",IF(K13="500 veces al año y maximo 5000veces por año","Alta","Muy alta")))))</f>
        <v>Defina la frecuencia</v>
      </c>
      <c r="M13" s="159" t="str">
        <f t="shared" ref="M13:M15" si="40">IF(L13="Muy baja","20%",IF(L13="Baja","40%",IF(L13="Media","60%",IF(L13="Alta","80%",IF(L13="Muy alta","100%","Defina la Frecuencia")))))</f>
        <v>Defina la Frecuencia</v>
      </c>
      <c r="N13" s="160" t="e">
        <f>VALUE(M13)</f>
        <v>#VALUE!</v>
      </c>
      <c r="O13" s="152"/>
      <c r="P13" s="152"/>
      <c r="Q13" s="153">
        <f t="shared" ref="Q13:Q15" si="41">IF(O13=0,0,IF(O13="Afectación menor a 10 SMLMV","Leve 20%",IF(O13="Entre 10 y 50 SMLMV","Menor 40%",IF(O13="Entre 50 y 100 SMLMV","Moderado 60%",IF(O13="Entre 100 y 500 SMLMV","Mayor 80%","Catastrofico 100%")))))</f>
        <v>0</v>
      </c>
      <c r="R13" s="152">
        <f t="shared" si="38"/>
        <v>0</v>
      </c>
      <c r="S13" s="153">
        <f t="shared" ref="S13:S15" si="42">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153">
        <f t="shared" si="36"/>
        <v>0</v>
      </c>
      <c r="U13" s="161">
        <f>IF(R13&gt;T13,R13,T13)</f>
        <v>0</v>
      </c>
      <c r="V13" s="160">
        <f>VALUE(U13)</f>
        <v>0</v>
      </c>
      <c r="W13" s="162" t="e">
        <f>VLOOKUP(N13,Matriz!$B$3:$G$8,MATCH(V13,Matriz!$B$3:$G$3,0),FALSE)</f>
        <v>#VALUE!</v>
      </c>
      <c r="X13" s="152" t="s">
        <v>126</v>
      </c>
      <c r="Y13" s="153" t="str">
        <f t="shared" ref="Y13:Y15" si="43">IF(AA13="Preventivo","X",IF(AA13="Detectivo","X"," "))</f>
        <v xml:space="preserve"> </v>
      </c>
      <c r="Z13" s="153" t="str">
        <f t="shared" ref="Z13:Z15" si="44">IF(AA13="Correctivo","X"," ")</f>
        <v xml:space="preserve"> </v>
      </c>
      <c r="AA13" s="152"/>
      <c r="AB13" s="152" t="str">
        <f>IF(AA13="","",IF(AA13="Preventivo",25%,IF(AA13="Detectivo",15%,10%)))</f>
        <v/>
      </c>
      <c r="AC13" s="152"/>
      <c r="AD13" s="152">
        <f t="shared" ref="AD13:AD15" si="45">IF(AC13="Automatico",25%,15%)</f>
        <v>0.15</v>
      </c>
      <c r="AE13" s="161" t="e">
        <f t="shared" ref="AE13:AE14" si="46">AB13+AD13</f>
        <v>#VALUE!</v>
      </c>
      <c r="AF13" s="152"/>
      <c r="AG13" s="152"/>
      <c r="AH13" s="152"/>
      <c r="AI13" s="161" t="e">
        <f>M13-(#REF!*AE13)</f>
        <v>#VALUE!</v>
      </c>
      <c r="AJ13" s="153" t="e">
        <f>IF(AK13=0,"Valore el control",IF(AK13=20%,"Muy baja",IF(AK13=40%,"Baja",IF(AK13=60%,"Media",IF(AK13=80%,"Alta","Muy alta")))))</f>
        <v>#VALUE!</v>
      </c>
      <c r="AK13" s="163" t="e">
        <f>IF(AI13&lt;20%,20%,IF(AI13&lt;40%,40%,IF(AI13&lt;60%,60%,IF(AI13&lt;80%,80%,100%))))</f>
        <v>#VALUE!</v>
      </c>
      <c r="AL13" s="152" t="e">
        <f>VALUE(AK13)</f>
        <v>#VALUE!</v>
      </c>
      <c r="AM13" s="161">
        <f>IF(AN13=0,0,IF(AN13=20%,"Leve 20%",IF(AN13=40%,"Menor 40%",IF(AN13=60%,"Moderado 60%",IF(AN13=80%,"Mayor 80%","Catastrofico 100%")))))</f>
        <v>0</v>
      </c>
      <c r="AN13" s="161">
        <f>U13</f>
        <v>0</v>
      </c>
      <c r="AO13" s="184" t="e">
        <f>VLOOKUP(AK13,Matriz!$B$3:$G$8,MATCH(AN13,Matriz!$B$3:$G$3,0),FALSE)</f>
        <v>#VALUE!</v>
      </c>
      <c r="AP13" s="181"/>
      <c r="AQ13" s="181" t="s">
        <v>126</v>
      </c>
      <c r="AR13" s="152"/>
      <c r="AS13" s="164">
        <v>44227</v>
      </c>
      <c r="AT13" s="164" t="s">
        <v>127</v>
      </c>
      <c r="AU13" s="152"/>
      <c r="AV13" s="152"/>
      <c r="AW13" s="152"/>
      <c r="AX13" s="152"/>
      <c r="AY13" s="152"/>
      <c r="AZ13" s="152"/>
      <c r="BA13" s="152"/>
      <c r="BB13" s="154"/>
      <c r="BC13" s="152"/>
      <c r="BD13" s="152"/>
      <c r="BE13" s="152"/>
      <c r="BF13" s="152"/>
      <c r="BG13" s="152"/>
      <c r="BH13" s="154"/>
      <c r="BI13" s="152"/>
      <c r="BJ13" s="152"/>
      <c r="BK13" s="152"/>
      <c r="BL13" s="152"/>
      <c r="BM13" s="152"/>
      <c r="BN13" s="155"/>
    </row>
    <row r="14" spans="1:66" s="156" customFormat="1" ht="65.25" hidden="1" customHeight="1">
      <c r="A14" s="152">
        <v>4</v>
      </c>
      <c r="B14" s="152" t="s">
        <v>118</v>
      </c>
      <c r="C14" s="152" t="s">
        <v>54</v>
      </c>
      <c r="D14" s="152" t="s">
        <v>55</v>
      </c>
      <c r="E14" s="173" t="s">
        <v>56</v>
      </c>
      <c r="F14" s="152" t="s">
        <v>128</v>
      </c>
      <c r="G14" s="152" t="s">
        <v>129</v>
      </c>
      <c r="H14" s="152" t="s">
        <v>130</v>
      </c>
      <c r="I14" s="152" t="s">
        <v>131</v>
      </c>
      <c r="J14" s="172" t="s">
        <v>61</v>
      </c>
      <c r="K14" s="158" t="s">
        <v>132</v>
      </c>
      <c r="L14" s="153" t="str">
        <f t="shared" si="39"/>
        <v>Muy baja</v>
      </c>
      <c r="M14" s="159" t="str">
        <f t="shared" si="40"/>
        <v>20%</v>
      </c>
      <c r="N14" s="160">
        <f t="shared" ref="N14:N15" si="47">VALUE(M14)</f>
        <v>0.2</v>
      </c>
      <c r="O14" s="152" t="s">
        <v>133</v>
      </c>
      <c r="P14" s="152" t="s">
        <v>134</v>
      </c>
      <c r="Q14" s="153" t="str">
        <f t="shared" si="41"/>
        <v>Leve 20%</v>
      </c>
      <c r="R14" s="152">
        <f t="shared" si="38"/>
        <v>0.2</v>
      </c>
      <c r="S14" s="153" t="str">
        <f t="shared" si="42"/>
        <v>Moderado 60%</v>
      </c>
      <c r="T14" s="153">
        <f t="shared" si="36"/>
        <v>0.6</v>
      </c>
      <c r="U14" s="161">
        <f t="shared" ref="U14:U15" si="48">IF(R14&gt;T14,R14,T14)</f>
        <v>0.6</v>
      </c>
      <c r="V14" s="160">
        <f t="shared" ref="V14:V15" si="49">VALUE(U14)</f>
        <v>0.6</v>
      </c>
      <c r="W14" s="162" t="str">
        <f>VLOOKUP(N14,Matriz!$B$3:$G$8,MATCH(V14,Matriz!$B$3:$G$3,0),FALSE)</f>
        <v>Moderado</v>
      </c>
      <c r="X14" s="152" t="s">
        <v>135</v>
      </c>
      <c r="Y14" s="153" t="str">
        <f t="shared" si="43"/>
        <v>X</v>
      </c>
      <c r="Z14" s="153" t="str">
        <f t="shared" si="44"/>
        <v xml:space="preserve"> </v>
      </c>
      <c r="AA14" s="152" t="s">
        <v>87</v>
      </c>
      <c r="AB14" s="152">
        <f t="shared" ref="AB14:AB15" si="50">IF(AA14="","",IF(AA14="Preventivo",25%,IF(AA14="Detectivo",15%,10%)))</f>
        <v>0.15</v>
      </c>
      <c r="AC14" s="152"/>
      <c r="AD14" s="152">
        <f t="shared" si="45"/>
        <v>0.15</v>
      </c>
      <c r="AE14" s="161">
        <f t="shared" si="46"/>
        <v>0.3</v>
      </c>
      <c r="AF14" s="152"/>
      <c r="AG14" s="152"/>
      <c r="AH14" s="152"/>
      <c r="AI14" s="161" t="e">
        <f>M14-(#REF!*AE14)</f>
        <v>#REF!</v>
      </c>
      <c r="AJ14" s="153" t="e">
        <f t="shared" ref="AJ14:AJ15" si="51">IF(AK14=0,"Valore el control",IF(AK14=20%,"Muy baja",IF(AK14=40%,"Baja",IF(AK14=60%,"Media",IF(AK14=80%,"Alta","Muy alta")))))</f>
        <v>#REF!</v>
      </c>
      <c r="AK14" s="163" t="e">
        <f t="shared" ref="AK14:AK15" si="52">IF(AI14&lt;20%,20%,IF(AI14&lt;40%,40%,IF(AI14&lt;60%,60%,IF(AI14&lt;80%,80%,100%))))</f>
        <v>#REF!</v>
      </c>
      <c r="AL14" s="152" t="e">
        <f t="shared" ref="AL14:AL15" si="53">VALUE(AK14)</f>
        <v>#REF!</v>
      </c>
      <c r="AM14" s="161" t="str">
        <f t="shared" ref="AM14:AM15" si="54">IF(AN14=0,0,IF(AN14=20%,"Leve 20%",IF(AN14=40%,"Menor 40%",IF(AN14=60%,"Moderado 60%",IF(AN14=80%,"Mayor 80%","Catastrofico 100%")))))</f>
        <v>Moderado 60%</v>
      </c>
      <c r="AN14" s="161">
        <f t="shared" ref="AN14:AN15" si="55">U14</f>
        <v>0.6</v>
      </c>
      <c r="AO14" s="162" t="e">
        <f>VLOOKUP(AK14,Matriz!$B$3:$G$8,MATCH(AN14,Matriz!$B$3:$G$3,0),FALSE)</f>
        <v>#REF!</v>
      </c>
      <c r="AP14" s="152" t="s">
        <v>71</v>
      </c>
      <c r="AQ14" s="152" t="s">
        <v>136</v>
      </c>
      <c r="AR14" s="152" t="s">
        <v>54</v>
      </c>
      <c r="AS14" s="164">
        <v>44561</v>
      </c>
      <c r="AT14" s="164" t="s">
        <v>137</v>
      </c>
      <c r="AU14" s="152" t="s">
        <v>74</v>
      </c>
      <c r="AV14" s="152" t="s">
        <v>138</v>
      </c>
      <c r="AW14" s="152"/>
      <c r="AX14" s="152"/>
      <c r="AY14" s="152"/>
      <c r="AZ14" s="152"/>
      <c r="BA14" s="152"/>
      <c r="BB14" s="154"/>
      <c r="BC14" s="152"/>
      <c r="BD14" s="152"/>
      <c r="BE14" s="152"/>
      <c r="BF14" s="152"/>
      <c r="BG14" s="152"/>
      <c r="BH14" s="154"/>
      <c r="BI14" s="152"/>
      <c r="BJ14" s="152"/>
      <c r="BK14" s="152"/>
      <c r="BL14" s="152"/>
      <c r="BM14" s="152"/>
      <c r="BN14" s="155"/>
    </row>
    <row r="15" spans="1:66" s="156" customFormat="1" ht="102" hidden="1" customHeight="1">
      <c r="A15" s="152">
        <v>5</v>
      </c>
      <c r="B15" s="152" t="s">
        <v>118</v>
      </c>
      <c r="C15" s="152" t="s">
        <v>54</v>
      </c>
      <c r="D15" s="152" t="s">
        <v>55</v>
      </c>
      <c r="E15" s="174" t="s">
        <v>56</v>
      </c>
      <c r="F15" s="152" t="s">
        <v>139</v>
      </c>
      <c r="G15" s="152" t="s">
        <v>140</v>
      </c>
      <c r="H15" s="152" t="s">
        <v>141</v>
      </c>
      <c r="I15" s="175" t="s">
        <v>142</v>
      </c>
      <c r="J15" s="172" t="s">
        <v>104</v>
      </c>
      <c r="K15" s="158" t="s">
        <v>62</v>
      </c>
      <c r="L15" s="153" t="str">
        <f t="shared" si="39"/>
        <v>Baja</v>
      </c>
      <c r="M15" s="159" t="str">
        <f t="shared" si="40"/>
        <v>40%</v>
      </c>
      <c r="N15" s="160">
        <f t="shared" si="47"/>
        <v>0.4</v>
      </c>
      <c r="O15" s="152" t="s">
        <v>143</v>
      </c>
      <c r="P15" s="152" t="s">
        <v>105</v>
      </c>
      <c r="Q15" s="153" t="str">
        <f t="shared" si="41"/>
        <v>Menor 40%</v>
      </c>
      <c r="R15" s="152">
        <f t="shared" si="38"/>
        <v>0.4</v>
      </c>
      <c r="S15" s="153" t="str">
        <f t="shared" si="42"/>
        <v>Leve 20%</v>
      </c>
      <c r="T15" s="153">
        <f t="shared" si="36"/>
        <v>0.2</v>
      </c>
      <c r="U15" s="161">
        <f t="shared" si="48"/>
        <v>0.4</v>
      </c>
      <c r="V15" s="160">
        <f t="shared" si="49"/>
        <v>0.4</v>
      </c>
      <c r="W15" s="162" t="str">
        <f>VLOOKUP(N15,Matriz!$B$3:$G$8,MATCH(V15,Matriz!$B$3:$G$3,0),FALSE)</f>
        <v>Moderado</v>
      </c>
      <c r="X15" s="152" t="s">
        <v>144</v>
      </c>
      <c r="Y15" s="153" t="str">
        <f t="shared" si="43"/>
        <v>X</v>
      </c>
      <c r="Z15" s="153" t="str">
        <f t="shared" si="44"/>
        <v xml:space="preserve"> </v>
      </c>
      <c r="AA15" s="152" t="s">
        <v>87</v>
      </c>
      <c r="AB15" s="152">
        <f t="shared" si="50"/>
        <v>0.15</v>
      </c>
      <c r="AC15" s="152"/>
      <c r="AD15" s="152">
        <f t="shared" si="45"/>
        <v>0.15</v>
      </c>
      <c r="AE15" s="161">
        <f>AB15+AD15</f>
        <v>0.3</v>
      </c>
      <c r="AF15" s="152"/>
      <c r="AG15" s="152"/>
      <c r="AH15" s="152"/>
      <c r="AI15" s="161">
        <f>M15-(M15*AE15)</f>
        <v>0.28000000000000003</v>
      </c>
      <c r="AJ15" s="153" t="str">
        <f t="shared" si="51"/>
        <v>Baja</v>
      </c>
      <c r="AK15" s="163">
        <f t="shared" si="52"/>
        <v>0.4</v>
      </c>
      <c r="AL15" s="152">
        <f t="shared" si="53"/>
        <v>0.4</v>
      </c>
      <c r="AM15" s="161" t="str">
        <f t="shared" si="54"/>
        <v>Menor 40%</v>
      </c>
      <c r="AN15" s="161">
        <f t="shared" si="55"/>
        <v>0.4</v>
      </c>
      <c r="AO15" s="162" t="str">
        <f>VLOOKUP(AK15,Matriz!$B$3:$G$8,MATCH(AN15,Matriz!$B$3:$G$3,0),FALSE)</f>
        <v>Moderado</v>
      </c>
      <c r="AP15" s="152" t="s">
        <v>145</v>
      </c>
      <c r="AQ15" s="152" t="s">
        <v>146</v>
      </c>
      <c r="AR15" s="152" t="s">
        <v>54</v>
      </c>
      <c r="AS15" s="164"/>
      <c r="AT15" s="164" t="s">
        <v>109</v>
      </c>
      <c r="AU15" s="152" t="s">
        <v>74</v>
      </c>
      <c r="AV15" s="152" t="s">
        <v>147</v>
      </c>
      <c r="AW15" s="152"/>
      <c r="AX15" s="152"/>
      <c r="AY15" s="152"/>
      <c r="AZ15" s="152"/>
      <c r="BA15" s="152"/>
      <c r="BB15" s="154"/>
      <c r="BC15" s="152"/>
      <c r="BD15" s="152"/>
      <c r="BE15" s="152"/>
      <c r="BF15" s="152"/>
      <c r="BG15" s="152"/>
      <c r="BH15" s="154"/>
      <c r="BI15" s="152"/>
      <c r="BJ15" s="152"/>
      <c r="BK15" s="152"/>
      <c r="BL15" s="152"/>
      <c r="BM15" s="152"/>
      <c r="BN15" s="155"/>
    </row>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4:XFC4" xr:uid="{00000000-0001-0000-0000-000000000000}">
    <filterColumn colId="0"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2" showButton="0"/>
    <filterColumn colId="43" showButton="0"/>
    <filterColumn colId="44" showButton="0"/>
    <filterColumn colId="45" showButton="0"/>
    <filterColumn colId="46" showButton="0"/>
    <filterColumn colId="48" showButton="0"/>
    <filterColumn colId="49" showButton="0"/>
    <filterColumn colId="50" showButton="0"/>
    <filterColumn colId="51" showButton="0"/>
    <filterColumn colId="52" showButton="0"/>
    <filterColumn colId="54" showButton="0"/>
    <filterColumn colId="55" showButton="0"/>
    <filterColumn colId="56" showButton="0"/>
    <filterColumn colId="57" showButton="0"/>
    <filterColumn colId="58" showButton="0"/>
    <filterColumn colId="60" showButton="0"/>
    <filterColumn colId="61" showButton="0"/>
    <filterColumn colId="62" showButton="0"/>
    <filterColumn colId="63" showButton="0"/>
    <filterColumn colId="64" showButton="0"/>
  </autoFilter>
  <mergeCells count="103">
    <mergeCell ref="BD10:BD12"/>
    <mergeCell ref="BE10:BE12"/>
    <mergeCell ref="BJ10:BJ12"/>
    <mergeCell ref="BK10:BK12"/>
    <mergeCell ref="AM10:AM12"/>
    <mergeCell ref="AN10:AN12"/>
    <mergeCell ref="AO10:AO12"/>
    <mergeCell ref="AS10:AS12"/>
    <mergeCell ref="AT10:AT12"/>
    <mergeCell ref="AU10:AU12"/>
    <mergeCell ref="AV10:AV12"/>
    <mergeCell ref="AX10:AX12"/>
    <mergeCell ref="AY10:AY12"/>
    <mergeCell ref="AD10:AD12"/>
    <mergeCell ref="AE10:AE12"/>
    <mergeCell ref="AF10:AF12"/>
    <mergeCell ref="AG10:AG12"/>
    <mergeCell ref="AH10:AH12"/>
    <mergeCell ref="AI10:AI12"/>
    <mergeCell ref="AJ10:AJ12"/>
    <mergeCell ref="AK10:AK12"/>
    <mergeCell ref="AL10:AL12"/>
    <mergeCell ref="U10:U12"/>
    <mergeCell ref="V10:V12"/>
    <mergeCell ref="W10:W12"/>
    <mergeCell ref="X10:X12"/>
    <mergeCell ref="Y10:Y12"/>
    <mergeCell ref="Z10:Z12"/>
    <mergeCell ref="AA10:AA12"/>
    <mergeCell ref="AB10:AB12"/>
    <mergeCell ref="AC10:AC12"/>
    <mergeCell ref="J10:J12"/>
    <mergeCell ref="K10:K12"/>
    <mergeCell ref="L10:L12"/>
    <mergeCell ref="M10:M12"/>
    <mergeCell ref="N10:N12"/>
    <mergeCell ref="O10:O12"/>
    <mergeCell ref="P10:P12"/>
    <mergeCell ref="Q10:Q12"/>
    <mergeCell ref="S10:S12"/>
    <mergeCell ref="A10:A12"/>
    <mergeCell ref="B10:B12"/>
    <mergeCell ref="C10:C12"/>
    <mergeCell ref="D10:D12"/>
    <mergeCell ref="E10:E12"/>
    <mergeCell ref="F10:F12"/>
    <mergeCell ref="G10:G12"/>
    <mergeCell ref="H10:H12"/>
    <mergeCell ref="I10:I12"/>
    <mergeCell ref="A1:B3"/>
    <mergeCell ref="C4:C6"/>
    <mergeCell ref="A4:B6"/>
    <mergeCell ref="E4:E6"/>
    <mergeCell ref="BI4:BN5"/>
    <mergeCell ref="AA5:AH5"/>
    <mergeCell ref="AI5:AI6"/>
    <mergeCell ref="AJ5:AJ6"/>
    <mergeCell ref="AK5:AK6"/>
    <mergeCell ref="AM5:AM6"/>
    <mergeCell ref="AQ4:AV5"/>
    <mergeCell ref="AW4:BB5"/>
    <mergeCell ref="AN5:AN6"/>
    <mergeCell ref="AO5:AO6"/>
    <mergeCell ref="AP5:AP6"/>
    <mergeCell ref="X4:AP4"/>
    <mergeCell ref="Y5:Z5"/>
    <mergeCell ref="AK7:AK8"/>
    <mergeCell ref="AM7:AM8"/>
    <mergeCell ref="AN7:AN8"/>
    <mergeCell ref="J1:L3"/>
    <mergeCell ref="C1:I1"/>
    <mergeCell ref="C2:I2"/>
    <mergeCell ref="C3:E3"/>
    <mergeCell ref="F3:I3"/>
    <mergeCell ref="BC4:BH5"/>
    <mergeCell ref="X5:X6"/>
    <mergeCell ref="F4:W5"/>
    <mergeCell ref="D4:D6"/>
    <mergeCell ref="BD7:BD8"/>
    <mergeCell ref="BJ7:BJ8"/>
    <mergeCell ref="B7:B8"/>
    <mergeCell ref="A7:A8"/>
    <mergeCell ref="O7:O8"/>
    <mergeCell ref="P7:P8"/>
    <mergeCell ref="AX7:AX8"/>
    <mergeCell ref="G7:G8"/>
    <mergeCell ref="F7:F8"/>
    <mergeCell ref="E7:E8"/>
    <mergeCell ref="D7:D8"/>
    <mergeCell ref="C7:C8"/>
    <mergeCell ref="AP7:AP8"/>
    <mergeCell ref="K7:K8"/>
    <mergeCell ref="J7:J8"/>
    <mergeCell ref="I7:I8"/>
    <mergeCell ref="H7:H8"/>
    <mergeCell ref="AO7:AO8"/>
    <mergeCell ref="L7:L8"/>
    <mergeCell ref="Q7:Q8"/>
    <mergeCell ref="S7:S8"/>
    <mergeCell ref="U7:U8"/>
    <mergeCell ref="W7:W8"/>
    <mergeCell ref="M7:M8"/>
    <mergeCell ref="AJ7:AJ8"/>
  </mergeCells>
  <conditionalFormatting sqref="N8 L9:N9">
    <cfRule type="expression" dxfId="460" priority="205">
      <formula>IF($L8="Muy alta",TRUE,FALSE)</formula>
    </cfRule>
    <cfRule type="expression" dxfId="459" priority="206">
      <formula>IF($L8="Alta",TRUE,FALSE)</formula>
    </cfRule>
    <cfRule type="expression" dxfId="458" priority="207">
      <formula>IF($L8="Media",TRUE,FALSE)</formula>
    </cfRule>
    <cfRule type="expression" dxfId="457" priority="209">
      <formula>IF($L8="Baja",TRUE,FALSE)</formula>
    </cfRule>
    <cfRule type="expression" dxfId="456" priority="210">
      <formula>IF($L8="Muy Baja",TRUE,FALSE)</formula>
    </cfRule>
  </conditionalFormatting>
  <conditionalFormatting sqref="V8 AM9:AN9 U9:V9">
    <cfRule type="expression" dxfId="455" priority="195">
      <formula>IF($U8=100%,TRUE,FALSE)</formula>
    </cfRule>
    <cfRule type="expression" dxfId="454" priority="196">
      <formula>IF($U8=80%,TRUE,FALSE)</formula>
    </cfRule>
    <cfRule type="expression" dxfId="453" priority="197">
      <formula>IF($U8=60%,TRUE,FALSE)</formula>
    </cfRule>
    <cfRule type="expression" dxfId="452" priority="198">
      <formula>IF($U8=40%,TRUE,FALSE)</formula>
    </cfRule>
    <cfRule type="expression" dxfId="451" priority="199">
      <formula>IF($U8=20%,TRUE,FALSE)</formula>
    </cfRule>
  </conditionalFormatting>
  <conditionalFormatting sqref="Q9">
    <cfRule type="expression" dxfId="450" priority="179">
      <formula>IF($Q9="Catastrofico 100%",TRUE,FALSE)</formula>
    </cfRule>
    <cfRule type="expression" dxfId="449" priority="180">
      <formula>IF($Q9="Mayor 80%",TRUE,FALSE)</formula>
    </cfRule>
    <cfRule type="expression" dxfId="448" priority="181">
      <formula>IF($Q9="Moderado 60%",TRUE,FALSE)</formula>
    </cfRule>
    <cfRule type="expression" dxfId="447" priority="182">
      <formula>IF($Q9="Menor 40%",TRUE,FALSE)</formula>
    </cfRule>
    <cfRule type="expression" dxfId="446" priority="183">
      <formula>IF($Q9="Leve 20%",TRUE,FALSE)</formula>
    </cfRule>
  </conditionalFormatting>
  <conditionalFormatting sqref="S9">
    <cfRule type="expression" dxfId="445" priority="174">
      <formula>IF($S9="Catastrofico 100%",TRUE,FALSE)</formula>
    </cfRule>
    <cfRule type="expression" dxfId="444" priority="175">
      <formula>IF($S9="Mayor 80%",TRUE,FALSE)</formula>
    </cfRule>
    <cfRule type="expression" dxfId="443" priority="176">
      <formula>IF($S9="Moderado 60%",TRUE,FALSE)</formula>
    </cfRule>
    <cfRule type="expression" dxfId="442" priority="177">
      <formula>IF($S9="Menor 40%",TRUE,FALSE)</formula>
    </cfRule>
    <cfRule type="expression" dxfId="441" priority="178">
      <formula>IF($S9="Leve 20%",TRUE,FALSE)</formula>
    </cfRule>
  </conditionalFormatting>
  <conditionalFormatting sqref="AO9 W9">
    <cfRule type="expression" dxfId="440" priority="165">
      <formula>IF($W9="Extremo",TRUE,FALSE)</formula>
    </cfRule>
    <cfRule type="expression" dxfId="439" priority="166">
      <formula>IF($W9="Alto",TRUE,FALSE)</formula>
    </cfRule>
    <cfRule type="expression" dxfId="438" priority="167">
      <formula>IF($W9="Moderado",TRUE,FALSE)</formula>
    </cfRule>
    <cfRule type="expression" dxfId="437" priority="168">
      <formula>IF($W9="Bajo",TRUE,FALSE)</formula>
    </cfRule>
  </conditionalFormatting>
  <conditionalFormatting sqref="AJ9:AK9">
    <cfRule type="expression" dxfId="436" priority="160">
      <formula>IF($AJ9="Muy alta",TRUE,FALSE)</formula>
    </cfRule>
    <cfRule type="expression" dxfId="435" priority="161">
      <formula>IF($AJ9="Alta",TRUE,FALSE)</formula>
    </cfRule>
    <cfRule type="expression" dxfId="434" priority="162">
      <formula>IF($AJ9="Media",TRUE,FALSE)</formula>
    </cfRule>
    <cfRule type="expression" dxfId="433" priority="163">
      <formula>IF($AJ9="Baja",TRUE,FALSE)</formula>
    </cfRule>
    <cfRule type="expression" dxfId="432" priority="164">
      <formula>IF($AJ9="Muy baja",TRUE,FALSE)</formula>
    </cfRule>
  </conditionalFormatting>
  <conditionalFormatting sqref="L7:N7">
    <cfRule type="expression" dxfId="431" priority="141">
      <formula>IF($L7="Muy alta",TRUE,FALSE)</formula>
    </cfRule>
    <cfRule type="expression" dxfId="430" priority="142">
      <formula>IF($L7="Alta",TRUE,FALSE)</formula>
    </cfRule>
    <cfRule type="expression" dxfId="429" priority="143">
      <formula>IF($L7="Media",TRUE,FALSE)</formula>
    </cfRule>
    <cfRule type="expression" dxfId="428" priority="144">
      <formula>IF($L7="Baja",TRUE,FALSE)</formula>
    </cfRule>
    <cfRule type="expression" dxfId="427" priority="145">
      <formula>IF($L7="Muy Baja",TRUE,FALSE)</formula>
    </cfRule>
  </conditionalFormatting>
  <conditionalFormatting sqref="U7:V7 AM7:AN7">
    <cfRule type="expression" dxfId="426" priority="136">
      <formula>IF($U7=100%,TRUE,FALSE)</formula>
    </cfRule>
    <cfRule type="expression" dxfId="425" priority="137">
      <formula>IF($U7=80%,TRUE,FALSE)</formula>
    </cfRule>
    <cfRule type="expression" dxfId="424" priority="138">
      <formula>IF($U7=60%,TRUE,FALSE)</formula>
    </cfRule>
    <cfRule type="expression" dxfId="423" priority="139">
      <formula>IF($U7=40%,TRUE,FALSE)</formula>
    </cfRule>
    <cfRule type="expression" dxfId="422" priority="140">
      <formula>IF($U7=20%,TRUE,FALSE)</formula>
    </cfRule>
  </conditionalFormatting>
  <conditionalFormatting sqref="Q7">
    <cfRule type="expression" dxfId="421" priority="131">
      <formula>IF($Q7="Catastrofico 100%",TRUE,FALSE)</formula>
    </cfRule>
    <cfRule type="expression" dxfId="420" priority="132">
      <formula>IF($Q7="Mayor 80%",TRUE,FALSE)</formula>
    </cfRule>
    <cfRule type="expression" dxfId="419" priority="133">
      <formula>IF($Q7="Moderado 60%",TRUE,FALSE)</formula>
    </cfRule>
    <cfRule type="expression" dxfId="418" priority="134">
      <formula>IF($Q7="Menor 40%",TRUE,FALSE)</formula>
    </cfRule>
    <cfRule type="expression" dxfId="417" priority="135">
      <formula>IF($Q7="Leve 20%",TRUE,FALSE)</formula>
    </cfRule>
  </conditionalFormatting>
  <conditionalFormatting sqref="S7">
    <cfRule type="expression" dxfId="416" priority="126">
      <formula>IF($S7="Catastrofico 100%",TRUE,FALSE)</formula>
    </cfRule>
    <cfRule type="expression" dxfId="415" priority="127">
      <formula>IF($S7="Mayor 80%",TRUE,FALSE)</formula>
    </cfRule>
    <cfRule type="expression" dxfId="414" priority="128">
      <formula>IF($S7="Moderado 60%",TRUE,FALSE)</formula>
    </cfRule>
    <cfRule type="expression" dxfId="413" priority="129">
      <formula>IF($S7="Menor 40%",TRUE,FALSE)</formula>
    </cfRule>
    <cfRule type="expression" dxfId="412" priority="130">
      <formula>IF($S7="Leve 20%",TRUE,FALSE)</formula>
    </cfRule>
  </conditionalFormatting>
  <conditionalFormatting sqref="W7 AO7">
    <cfRule type="expression" dxfId="411" priority="122">
      <formula>IF($W7="Extremo",TRUE,FALSE)</formula>
    </cfRule>
    <cfRule type="expression" dxfId="410" priority="123">
      <formula>IF($W7="Alto",TRUE,FALSE)</formula>
    </cfRule>
    <cfRule type="expression" dxfId="409" priority="124">
      <formula>IF($W7="Moderado",TRUE,FALSE)</formula>
    </cfRule>
    <cfRule type="expression" dxfId="408" priority="125">
      <formula>IF($W7="Bajo",TRUE,FALSE)</formula>
    </cfRule>
  </conditionalFormatting>
  <conditionalFormatting sqref="AJ7:AK7">
    <cfRule type="expression" dxfId="407" priority="117">
      <formula>IF($AJ7="Muy alta",TRUE,FALSE)</formula>
    </cfRule>
    <cfRule type="expression" dxfId="406" priority="118">
      <formula>IF($AJ7="Alta",TRUE,FALSE)</formula>
    </cfRule>
    <cfRule type="expression" dxfId="405" priority="119">
      <formula>IF($AJ7="Media",TRUE,FALSE)</formula>
    </cfRule>
    <cfRule type="expression" dxfId="404" priority="120">
      <formula>IF($AJ7="Baja",TRUE,FALSE)</formula>
    </cfRule>
    <cfRule type="expression" dxfId="403" priority="121">
      <formula>IF($AJ7="Muy baja",TRUE,FALSE)</formula>
    </cfRule>
  </conditionalFormatting>
  <conditionalFormatting sqref="L10:N10 L11:M12">
    <cfRule type="expression" dxfId="402" priority="112">
      <formula>IF($L10="Muy alta",TRUE,FALSE)</formula>
    </cfRule>
    <cfRule type="expression" dxfId="401" priority="113">
      <formula>IF($L10="Alta",TRUE,FALSE)</formula>
    </cfRule>
    <cfRule type="expression" dxfId="400" priority="114">
      <formula>IF($L10="Media",TRUE,FALSE)</formula>
    </cfRule>
    <cfRule type="expression" dxfId="399" priority="115">
      <formula>IF($L10="Baja",TRUE,FALSE)</formula>
    </cfRule>
    <cfRule type="expression" dxfId="398" priority="116">
      <formula>IF($L10="Muy Baja",TRUE,FALSE)</formula>
    </cfRule>
  </conditionalFormatting>
  <conditionalFormatting sqref="U10:V10 U11:U12 AM10:AN12">
    <cfRule type="expression" dxfId="397" priority="107">
      <formula>IF($U10=100%,TRUE,FALSE)</formula>
    </cfRule>
    <cfRule type="expression" dxfId="396" priority="108">
      <formula>IF($U10=80%,TRUE,FALSE)</formula>
    </cfRule>
    <cfRule type="expression" dxfId="395" priority="109">
      <formula>IF($U10=60%,TRUE,FALSE)</formula>
    </cfRule>
    <cfRule type="expression" dxfId="394" priority="110">
      <formula>IF($U10=40%,TRUE,FALSE)</formula>
    </cfRule>
    <cfRule type="expression" dxfId="393" priority="111">
      <formula>IF($U10=20%,TRUE,FALSE)</formula>
    </cfRule>
  </conditionalFormatting>
  <conditionalFormatting sqref="Q10:Q12">
    <cfRule type="expression" dxfId="392" priority="102">
      <formula>IF($Q10="Catastrofico 100%",TRUE,FALSE)</formula>
    </cfRule>
    <cfRule type="expression" dxfId="391" priority="103">
      <formula>IF($Q10="Mayor 80%",TRUE,FALSE)</formula>
    </cfRule>
    <cfRule type="expression" dxfId="390" priority="104">
      <formula>IF($Q10="Moderado 60%",TRUE,FALSE)</formula>
    </cfRule>
    <cfRule type="expression" dxfId="389" priority="105">
      <formula>IF($Q10="Menor 40%",TRUE,FALSE)</formula>
    </cfRule>
    <cfRule type="expression" dxfId="388" priority="106">
      <formula>IF($Q10="Leve 20%",TRUE,FALSE)</formula>
    </cfRule>
  </conditionalFormatting>
  <conditionalFormatting sqref="S10:S12">
    <cfRule type="expression" dxfId="387" priority="97">
      <formula>IF($S10="Catastrofico 100%",TRUE,FALSE)</formula>
    </cfRule>
    <cfRule type="expression" dxfId="386" priority="98">
      <formula>IF($S10="Mayor 80%",TRUE,FALSE)</formula>
    </cfRule>
    <cfRule type="expression" dxfId="385" priority="99">
      <formula>IF($S10="Moderado 60%",TRUE,FALSE)</formula>
    </cfRule>
    <cfRule type="expression" dxfId="384" priority="100">
      <formula>IF($S10="Menor 40%",TRUE,FALSE)</formula>
    </cfRule>
    <cfRule type="expression" dxfId="383" priority="101">
      <formula>IF($S10="Leve 20%",TRUE,FALSE)</formula>
    </cfRule>
  </conditionalFormatting>
  <conditionalFormatting sqref="W10:W12 AO10:AO12">
    <cfRule type="expression" dxfId="382" priority="93">
      <formula>IF($W10="Extremo",TRUE,FALSE)</formula>
    </cfRule>
    <cfRule type="expression" dxfId="381" priority="94">
      <formula>IF($W10="Alto",TRUE,FALSE)</formula>
    </cfRule>
    <cfRule type="expression" dxfId="380" priority="95">
      <formula>IF($W10="Moderado",TRUE,FALSE)</formula>
    </cfRule>
    <cfRule type="expression" dxfId="379" priority="96">
      <formula>IF($W10="Bajo",TRUE,FALSE)</formula>
    </cfRule>
  </conditionalFormatting>
  <conditionalFormatting sqref="AJ10:AK12">
    <cfRule type="expression" dxfId="378" priority="88">
      <formula>IF($AJ10="Muy alta",TRUE,FALSE)</formula>
    </cfRule>
    <cfRule type="expression" dxfId="377" priority="89">
      <formula>IF($AJ10="Alta",TRUE,FALSE)</formula>
    </cfRule>
    <cfRule type="expression" dxfId="376" priority="90">
      <formula>IF($AJ10="Media",TRUE,FALSE)</formula>
    </cfRule>
    <cfRule type="expression" dxfId="375" priority="91">
      <formula>IF($AJ10="Baja",TRUE,FALSE)</formula>
    </cfRule>
    <cfRule type="expression" dxfId="374" priority="92">
      <formula>IF($AJ10="Muy baja",TRUE,FALSE)</formula>
    </cfRule>
  </conditionalFormatting>
  <conditionalFormatting sqref="L13:N13">
    <cfRule type="expression" dxfId="373" priority="83">
      <formula>IF($L13="Muy alta",TRUE,FALSE)</formula>
    </cfRule>
    <cfRule type="expression" dxfId="372" priority="84">
      <formula>IF($L13="Alta",TRUE,FALSE)</formula>
    </cfRule>
    <cfRule type="expression" dxfId="371" priority="85">
      <formula>IF($L13="Media",TRUE,FALSE)</formula>
    </cfRule>
    <cfRule type="expression" dxfId="370" priority="86">
      <formula>IF($L13="Baja",TRUE,FALSE)</formula>
    </cfRule>
    <cfRule type="expression" dxfId="369" priority="87">
      <formula>IF($L13="Muy Baja",TRUE,FALSE)</formula>
    </cfRule>
  </conditionalFormatting>
  <conditionalFormatting sqref="U13:V13 AM13:AN13">
    <cfRule type="expression" dxfId="368" priority="78">
      <formula>IF($U13=100%,TRUE,FALSE)</formula>
    </cfRule>
    <cfRule type="expression" dxfId="367" priority="79">
      <formula>IF($U13=80%,TRUE,FALSE)</formula>
    </cfRule>
    <cfRule type="expression" dxfId="366" priority="80">
      <formula>IF($U13=60%,TRUE,FALSE)</formula>
    </cfRule>
    <cfRule type="expression" dxfId="365" priority="81">
      <formula>IF($U13=40%,TRUE,FALSE)</formula>
    </cfRule>
    <cfRule type="expression" dxfId="364" priority="82">
      <formula>IF($U13=20%,TRUE,FALSE)</formula>
    </cfRule>
  </conditionalFormatting>
  <conditionalFormatting sqref="Q13">
    <cfRule type="expression" dxfId="363" priority="73">
      <formula>IF($Q13="Catastrofico 100%",TRUE,FALSE)</formula>
    </cfRule>
    <cfRule type="expression" dxfId="362" priority="74">
      <formula>IF($Q13="Mayor 80%",TRUE,FALSE)</formula>
    </cfRule>
    <cfRule type="expression" dxfId="361" priority="75">
      <formula>IF($Q13="Moderado 60%",TRUE,FALSE)</formula>
    </cfRule>
    <cfRule type="expression" dxfId="360" priority="76">
      <formula>IF($Q13="Menor 40%",TRUE,FALSE)</formula>
    </cfRule>
    <cfRule type="expression" dxfId="359" priority="77">
      <formula>IF($Q13="Leve 20%",TRUE,FALSE)</formula>
    </cfRule>
  </conditionalFormatting>
  <conditionalFormatting sqref="S13">
    <cfRule type="expression" dxfId="358" priority="68">
      <formula>IF($S13="Catastrofico 100%",TRUE,FALSE)</formula>
    </cfRule>
    <cfRule type="expression" dxfId="357" priority="69">
      <formula>IF($S13="Mayor 80%",TRUE,FALSE)</formula>
    </cfRule>
    <cfRule type="expression" dxfId="356" priority="70">
      <formula>IF($S13="Moderado 60%",TRUE,FALSE)</formula>
    </cfRule>
    <cfRule type="expression" dxfId="355" priority="71">
      <formula>IF($S13="Menor 40%",TRUE,FALSE)</formula>
    </cfRule>
    <cfRule type="expression" dxfId="354" priority="72">
      <formula>IF($S13="Leve 20%",TRUE,FALSE)</formula>
    </cfRule>
  </conditionalFormatting>
  <conditionalFormatting sqref="W13 AO13">
    <cfRule type="expression" dxfId="353" priority="64">
      <formula>IF($W13="Extremo",TRUE,FALSE)</formula>
    </cfRule>
    <cfRule type="expression" dxfId="352" priority="65">
      <formula>IF($W13="Alto",TRUE,FALSE)</formula>
    </cfRule>
    <cfRule type="expression" dxfId="351" priority="66">
      <formula>IF($W13="Moderado",TRUE,FALSE)</formula>
    </cfRule>
    <cfRule type="expression" dxfId="350" priority="67">
      <formula>IF($W13="Bajo",TRUE,FALSE)</formula>
    </cfRule>
  </conditionalFormatting>
  <conditionalFormatting sqref="AJ13:AK13">
    <cfRule type="expression" dxfId="349" priority="59">
      <formula>IF($AJ13="Muy alta",TRUE,FALSE)</formula>
    </cfRule>
    <cfRule type="expression" dxfId="348" priority="60">
      <formula>IF($AJ13="Alta",TRUE,FALSE)</formula>
    </cfRule>
    <cfRule type="expression" dxfId="347" priority="61">
      <formula>IF($AJ13="Media",TRUE,FALSE)</formula>
    </cfRule>
    <cfRule type="expression" dxfId="346" priority="62">
      <formula>IF($AJ13="Baja",TRUE,FALSE)</formula>
    </cfRule>
    <cfRule type="expression" dxfId="345" priority="63">
      <formula>IF($AJ13="Muy baja",TRUE,FALSE)</formula>
    </cfRule>
  </conditionalFormatting>
  <conditionalFormatting sqref="L14:N14">
    <cfRule type="expression" dxfId="344" priority="54">
      <formula>IF($L14="Muy alta",TRUE,FALSE)</formula>
    </cfRule>
    <cfRule type="expression" dxfId="343" priority="55">
      <formula>IF($L14="Alta",TRUE,FALSE)</formula>
    </cfRule>
    <cfRule type="expression" dxfId="342" priority="56">
      <formula>IF($L14="Media",TRUE,FALSE)</formula>
    </cfRule>
    <cfRule type="expression" dxfId="341" priority="57">
      <formula>IF($L14="Baja",TRUE,FALSE)</formula>
    </cfRule>
    <cfRule type="expression" dxfId="340" priority="58">
      <formula>IF($L14="Muy Baja",TRUE,FALSE)</formula>
    </cfRule>
  </conditionalFormatting>
  <conditionalFormatting sqref="AM14:AN14 U14:V14">
    <cfRule type="expression" dxfId="339" priority="49">
      <formula>IF($U14=100%,TRUE,FALSE)</formula>
    </cfRule>
    <cfRule type="expression" dxfId="338" priority="50">
      <formula>IF($U14=80%,TRUE,FALSE)</formula>
    </cfRule>
    <cfRule type="expression" dxfId="337" priority="51">
      <formula>IF($U14=60%,TRUE,FALSE)</formula>
    </cfRule>
    <cfRule type="expression" dxfId="336" priority="52">
      <formula>IF($U14=40%,TRUE,FALSE)</formula>
    </cfRule>
    <cfRule type="expression" dxfId="335" priority="53">
      <formula>IF($U14=20%,TRUE,FALSE)</formula>
    </cfRule>
  </conditionalFormatting>
  <conditionalFormatting sqref="Q14">
    <cfRule type="expression" dxfId="334" priority="44">
      <formula>IF($Q14="Catastrofico 100%",TRUE,FALSE)</formula>
    </cfRule>
    <cfRule type="expression" dxfId="333" priority="45">
      <formula>IF($Q14="Mayor 80%",TRUE,FALSE)</formula>
    </cfRule>
    <cfRule type="expression" dxfId="332" priority="46">
      <formula>IF($Q14="Moderado 60%",TRUE,FALSE)</formula>
    </cfRule>
    <cfRule type="expression" dxfId="331" priority="47">
      <formula>IF($Q14="Menor 40%",TRUE,FALSE)</formula>
    </cfRule>
    <cfRule type="expression" dxfId="330" priority="48">
      <formula>IF($Q14="Leve 20%",TRUE,FALSE)</formula>
    </cfRule>
  </conditionalFormatting>
  <conditionalFormatting sqref="S14">
    <cfRule type="expression" dxfId="329" priority="39">
      <formula>IF($S14="Catastrofico 100%",TRUE,FALSE)</formula>
    </cfRule>
    <cfRule type="expression" dxfId="328" priority="40">
      <formula>IF($S14="Mayor 80%",TRUE,FALSE)</formula>
    </cfRule>
    <cfRule type="expression" dxfId="327" priority="41">
      <formula>IF($S14="Moderado 60%",TRUE,FALSE)</formula>
    </cfRule>
    <cfRule type="expression" dxfId="326" priority="42">
      <formula>IF($S14="Menor 40%",TRUE,FALSE)</formula>
    </cfRule>
    <cfRule type="expression" dxfId="325" priority="43">
      <formula>IF($S14="Leve 20%",TRUE,FALSE)</formula>
    </cfRule>
  </conditionalFormatting>
  <conditionalFormatting sqref="AO14 W14">
    <cfRule type="expression" dxfId="324" priority="35">
      <formula>IF($W14="Extremo",TRUE,FALSE)</formula>
    </cfRule>
    <cfRule type="expression" dxfId="323" priority="36">
      <formula>IF($W14="Alto",TRUE,FALSE)</formula>
    </cfRule>
    <cfRule type="expression" dxfId="322" priority="37">
      <formula>IF($W14="Moderado",TRUE,FALSE)</formula>
    </cfRule>
    <cfRule type="expression" dxfId="321" priority="38">
      <formula>IF($W14="Bajo",TRUE,FALSE)</formula>
    </cfRule>
  </conditionalFormatting>
  <conditionalFormatting sqref="AJ14:AK14">
    <cfRule type="expression" dxfId="320" priority="30">
      <formula>IF($AJ14="Muy alta",TRUE,FALSE)</formula>
    </cfRule>
    <cfRule type="expression" dxfId="319" priority="31">
      <formula>IF($AJ14="Alta",TRUE,FALSE)</formula>
    </cfRule>
    <cfRule type="expression" dxfId="318" priority="32">
      <formula>IF($AJ14="Media",TRUE,FALSE)</formula>
    </cfRule>
    <cfRule type="expression" dxfId="317" priority="33">
      <formula>IF($AJ14="Baja",TRUE,FALSE)</formula>
    </cfRule>
    <cfRule type="expression" dxfId="316" priority="34">
      <formula>IF($AJ14="Muy baja",TRUE,FALSE)</formula>
    </cfRule>
  </conditionalFormatting>
  <conditionalFormatting sqref="L15:N15">
    <cfRule type="expression" dxfId="315" priority="25">
      <formula>IF($L15="Muy alta",TRUE,FALSE)</formula>
    </cfRule>
    <cfRule type="expression" dxfId="314" priority="26">
      <formula>IF($L15="Alta",TRUE,FALSE)</formula>
    </cfRule>
    <cfRule type="expression" dxfId="313" priority="27">
      <formula>IF($L15="Media",TRUE,FALSE)</formula>
    </cfRule>
    <cfRule type="expression" dxfId="312" priority="28">
      <formula>IF($L15="Baja",TRUE,FALSE)</formula>
    </cfRule>
    <cfRule type="expression" dxfId="311" priority="29">
      <formula>IF($L15="Muy Baja",TRUE,FALSE)</formula>
    </cfRule>
  </conditionalFormatting>
  <conditionalFormatting sqref="AM15:AN15 U15:V15">
    <cfRule type="expression" dxfId="310" priority="20">
      <formula>IF($U15=100%,TRUE,FALSE)</formula>
    </cfRule>
    <cfRule type="expression" dxfId="309" priority="21">
      <formula>IF($U15=80%,TRUE,FALSE)</formula>
    </cfRule>
    <cfRule type="expression" dxfId="308" priority="22">
      <formula>IF($U15=60%,TRUE,FALSE)</formula>
    </cfRule>
    <cfRule type="expression" dxfId="307" priority="23">
      <formula>IF($U15=40%,TRUE,FALSE)</formula>
    </cfRule>
    <cfRule type="expression" dxfId="306" priority="24">
      <formula>IF($U15=20%,TRUE,FALSE)</formula>
    </cfRule>
  </conditionalFormatting>
  <conditionalFormatting sqref="Q15">
    <cfRule type="expression" dxfId="305" priority="15">
      <formula>IF($Q15="Catastrofico 100%",TRUE,FALSE)</formula>
    </cfRule>
    <cfRule type="expression" dxfId="304" priority="16">
      <formula>IF($Q15="Mayor 80%",TRUE,FALSE)</formula>
    </cfRule>
    <cfRule type="expression" dxfId="303" priority="17">
      <formula>IF($Q15="Moderado 60%",TRUE,FALSE)</formula>
    </cfRule>
    <cfRule type="expression" dxfId="302" priority="18">
      <formula>IF($Q15="Menor 40%",TRUE,FALSE)</formula>
    </cfRule>
    <cfRule type="expression" dxfId="301" priority="19">
      <formula>IF($Q15="Leve 20%",TRUE,FALSE)</formula>
    </cfRule>
  </conditionalFormatting>
  <conditionalFormatting sqref="S15">
    <cfRule type="expression" dxfId="300" priority="10">
      <formula>IF($S15="Catastrofico 100%",TRUE,FALSE)</formula>
    </cfRule>
    <cfRule type="expression" dxfId="299" priority="11">
      <formula>IF($S15="Mayor 80%",TRUE,FALSE)</formula>
    </cfRule>
    <cfRule type="expression" dxfId="298" priority="12">
      <formula>IF($S15="Moderado 60%",TRUE,FALSE)</formula>
    </cfRule>
    <cfRule type="expression" dxfId="297" priority="13">
      <formula>IF($S15="Menor 40%",TRUE,FALSE)</formula>
    </cfRule>
    <cfRule type="expression" dxfId="296" priority="14">
      <formula>IF($S15="Leve 20%",TRUE,FALSE)</formula>
    </cfRule>
  </conditionalFormatting>
  <conditionalFormatting sqref="AO15 W15">
    <cfRule type="expression" dxfId="295" priority="6">
      <formula>IF($W15="Extremo",TRUE,FALSE)</formula>
    </cfRule>
    <cfRule type="expression" dxfId="294" priority="7">
      <formula>IF($W15="Alto",TRUE,FALSE)</formula>
    </cfRule>
    <cfRule type="expression" dxfId="293" priority="8">
      <formula>IF($W15="Moderado",TRUE,FALSE)</formula>
    </cfRule>
    <cfRule type="expression" dxfId="292" priority="9">
      <formula>IF($W15="Bajo",TRUE,FALSE)</formula>
    </cfRule>
  </conditionalFormatting>
  <conditionalFormatting sqref="AJ15:AK15">
    <cfRule type="expression" dxfId="291" priority="1">
      <formula>IF($AJ15="Muy alta",TRUE,FALSE)</formula>
    </cfRule>
    <cfRule type="expression" dxfId="290" priority="2">
      <formula>IF($AJ15="Alta",TRUE,FALSE)</formula>
    </cfRule>
    <cfRule type="expression" dxfId="289" priority="3">
      <formula>IF($AJ15="Media",TRUE,FALSE)</formula>
    </cfRule>
    <cfRule type="expression" dxfId="288" priority="4">
      <formula>IF($AJ15="Baja",TRUE,FALSE)</formula>
    </cfRule>
    <cfRule type="expression" dxfId="287" priority="5">
      <formula>IF($AJ15="Muy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K13:K15 K7 K9:K10</xm:sqref>
        </x14:dataValidation>
        <x14:dataValidation type="list" allowBlank="1" showInputMessage="1" showErrorMessage="1" xr:uid="{161664FB-FB43-46A2-ACA3-A1D959DBE1E8}">
          <x14:formula1>
            <xm:f>Listas!$E$3:$E$7</xm:f>
          </x14:formula1>
          <xm:sqref>O13:O15 O7 O9:O10</xm:sqref>
        </x14:dataValidation>
        <x14:dataValidation type="list" allowBlank="1" showInputMessage="1" showErrorMessage="1" xr:uid="{CE63960E-9783-4930-BB1A-C82EC5B2BDFA}">
          <x14:formula1>
            <xm:f>Listas!$F$3:$F$7</xm:f>
          </x14:formula1>
          <xm:sqref>P13:P15 P7 P9:P10</xm:sqref>
        </x14:dataValidation>
        <x14:dataValidation type="list" allowBlank="1" showInputMessage="1" showErrorMessage="1" xr:uid="{F4C3936E-7187-4E9B-9409-5FEAD27D909E}">
          <x14:formula1>
            <xm:f>Listas!$H$2:$H$4</xm:f>
          </x14:formula1>
          <xm:sqref>AA13:AA15 AA7:AA10</xm:sqref>
        </x14:dataValidation>
        <x14:dataValidation type="list" allowBlank="1" showInputMessage="1" showErrorMessage="1" xr:uid="{BC795DE6-5D32-4AE9-9E87-F5BDD0C633CF}">
          <x14:formula1>
            <xm:f>Listas!$I$2:$I$3</xm:f>
          </x14:formula1>
          <xm:sqref>AC13:AD15 AC7:AD10</xm:sqref>
        </x14:dataValidation>
        <x14:dataValidation type="list" allowBlank="1" showInputMessage="1" showErrorMessage="1" xr:uid="{2F1CA850-B5CC-4D9E-887D-25F63C0DF97B}">
          <x14:formula1>
            <xm:f>Listas!$J$2:$J$3</xm:f>
          </x14:formula1>
          <xm:sqref>AF13:AF15 AF7:AF10</xm:sqref>
        </x14:dataValidation>
        <x14:dataValidation type="list" allowBlank="1" showInputMessage="1" showErrorMessage="1" xr:uid="{B34E9BD0-E261-482D-BFD0-A58D3E1817FF}">
          <x14:formula1>
            <xm:f>Listas!$K$2:$K$3</xm:f>
          </x14:formula1>
          <xm:sqref>AG13:AG15 AG7:AG10</xm:sqref>
        </x14:dataValidation>
        <x14:dataValidation type="list" allowBlank="1" showInputMessage="1" showErrorMessage="1" xr:uid="{46975C80-A6DF-4BD4-BD1D-DB8F650B5A7F}">
          <x14:formula1>
            <xm:f>Listas!$L$2:$L$3</xm:f>
          </x14:formula1>
          <xm:sqref>AH13:AH15 AH7:AH10</xm:sqref>
        </x14:dataValidation>
        <x14:dataValidation type="list" allowBlank="1" showInputMessage="1" showErrorMessage="1" xr:uid="{2C27F230-6833-4B66-91EB-0AC5B9E00340}">
          <x14:formula1>
            <xm:f>Listas!$N$2:$N$5</xm:f>
          </x14:formula1>
          <xm:sqref>AP13:AP15 AP7 AP9:AP10</xm:sqref>
        </x14:dataValidation>
        <x14:dataValidation type="list" allowBlank="1" showInputMessage="1" showErrorMessage="1" xr:uid="{46D6E266-95CA-41BA-99FE-E9CCB3C9174A}">
          <x14:formula1>
            <xm:f>Listas!$P$2:$P$4</xm:f>
          </x14:formula1>
          <xm:sqref>AU13:AU15 AU7:AU10</xm:sqref>
        </x14:dataValidation>
        <x14:dataValidation type="list" allowBlank="1" showInputMessage="1" showErrorMessage="1" xr:uid="{008DCCA4-6B15-4E9E-BF0B-024B6C2A85D2}">
          <x14:formula1>
            <xm:f>Listas!$A$2:$A$10</xm:f>
          </x14:formula1>
          <xm:sqref>J13:J15 J7 J9:J10</xm:sqref>
        </x14:dataValidation>
        <x14:dataValidation type="list" allowBlank="1" showInputMessage="1" showErrorMessage="1" xr:uid="{1651180C-A264-4DBE-8DDC-1E33069FADA3}">
          <x14:formula1>
            <xm:f>Listas!$R$2:$R$3</xm:f>
          </x14:formula1>
          <xm:sqref>B13:B15 B7 B9:B10</xm:sqref>
        </x14:dataValidation>
        <x14:dataValidation type="list" allowBlank="1" showInputMessage="1" showErrorMessage="1" xr:uid="{C02F0F0B-BE94-4170-B066-729F35051F44}">
          <x14:formula1>
            <xm:f>Listas!$T$2:$T$3</xm:f>
          </x14:formula1>
          <xm:sqref>BD13:BD15 AX13:AX15 BJ13:BJ15 AX7 AX9:AX10 BD7 BD9:BD10 BJ7 BJ9:BJ10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F2BC-52B3-4B24-8D26-2AF6ADFAAD26}">
  <dimension ref="A1:DK126"/>
  <sheetViews>
    <sheetView zoomScale="70" zoomScaleNormal="70" workbookViewId="0">
      <pane ySplit="6" topLeftCell="A7" activePane="bottomLeft" state="frozen"/>
      <selection pane="bottomLeft" activeCell="AQ7" sqref="AQ7:AQ126"/>
      <selection activeCell="J1" sqref="J1"/>
    </sheetView>
  </sheetViews>
  <sheetFormatPr defaultColWidth="0" defaultRowHeight="15" customHeight="1"/>
  <cols>
    <col min="1" max="2" width="10.7109375" style="13" customWidth="1"/>
    <col min="3" max="5" width="30.7109375" style="13" customWidth="1"/>
    <col min="6" max="6" width="34" style="13" customWidth="1"/>
    <col min="7" max="10" width="8.7109375" style="13" customWidth="1"/>
    <col min="11" max="13" width="19.42578125" style="13" customWidth="1"/>
    <col min="14" max="14" width="37" style="13" customWidth="1"/>
    <col min="15" max="15" width="11.85546875" style="13" customWidth="1"/>
    <col min="16" max="16" width="15.7109375" style="13" customWidth="1"/>
    <col min="17" max="17" width="8.42578125" style="47" customWidth="1"/>
    <col min="18" max="18" width="46.42578125" style="13" customWidth="1"/>
    <col min="19" max="20" width="5.85546875" style="13" customWidth="1"/>
    <col min="21" max="21" width="8.5703125" style="13" hidden="1" customWidth="1"/>
    <col min="22" max="22" width="15.7109375" style="13" customWidth="1"/>
    <col min="23" max="23" width="8.28515625" style="47" customWidth="1"/>
    <col min="24" max="24" width="15.7109375" style="43" customWidth="1"/>
    <col min="25" max="25" width="22.7109375" style="13" customWidth="1"/>
    <col min="26" max="26" width="12.140625" style="13" customWidth="1"/>
    <col min="27" max="27" width="7.140625" style="13" customWidth="1"/>
    <col min="28" max="28" width="7.85546875" style="13" hidden="1" customWidth="1"/>
    <col min="29" max="29" width="7.140625" style="13" customWidth="1"/>
    <col min="30" max="30" width="9.140625" style="13" hidden="1" customWidth="1"/>
    <col min="31" max="31" width="7.140625" style="29" customWidth="1"/>
    <col min="32" max="34" width="7.140625" style="13" customWidth="1"/>
    <col min="35" max="35" width="15.5703125" style="29" customWidth="1"/>
    <col min="36" max="36" width="19.7109375" style="29" customWidth="1"/>
    <col min="37" max="37" width="6.7109375" style="29" customWidth="1"/>
    <col min="38" max="38" width="6.7109375" style="29" hidden="1" customWidth="1"/>
    <col min="39" max="39" width="19.7109375" style="13" customWidth="1"/>
    <col min="40" max="40" width="6.42578125" style="13" customWidth="1"/>
    <col min="41" max="41" width="19.7109375" style="43" customWidth="1"/>
    <col min="42" max="44" width="19.7109375" style="13" customWidth="1"/>
    <col min="45" max="46" width="19.7109375" style="35" customWidth="1"/>
    <col min="47" max="48" width="19.7109375" style="13" customWidth="1"/>
    <col min="49" max="49" width="28.140625" style="13" customWidth="1"/>
    <col min="50" max="51" width="15.42578125" style="13" customWidth="1"/>
    <col min="52" max="53" width="28.1406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5" width="0" style="13" hidden="1" customWidth="1"/>
    <col min="116" max="16384" width="11.42578125" style="13" hidden="1"/>
  </cols>
  <sheetData>
    <row r="1" spans="1:66" ht="23.25" customHeight="1">
      <c r="A1" s="282"/>
      <c r="B1" s="283"/>
      <c r="C1" s="269" t="s">
        <v>0</v>
      </c>
      <c r="D1" s="270"/>
      <c r="E1" s="270"/>
      <c r="F1" s="270"/>
      <c r="G1" s="270"/>
      <c r="H1" s="270"/>
      <c r="I1" s="270"/>
      <c r="J1" s="270"/>
      <c r="K1" s="270"/>
      <c r="L1" s="270"/>
      <c r="M1" s="271"/>
      <c r="N1" s="268"/>
      <c r="O1" s="268"/>
      <c r="P1" s="268"/>
      <c r="Q1" s="52"/>
      <c r="R1" s="14"/>
      <c r="S1" s="14"/>
      <c r="T1" s="14"/>
      <c r="U1" s="14"/>
      <c r="V1" s="14"/>
      <c r="W1" s="53"/>
      <c r="X1" s="54"/>
      <c r="Y1" s="51"/>
      <c r="AE1" s="28"/>
      <c r="AI1" s="28"/>
      <c r="AJ1" s="28"/>
      <c r="AK1" s="28"/>
      <c r="AL1" s="28"/>
      <c r="BB1" s="26"/>
      <c r="BH1" s="26"/>
      <c r="BN1" s="26"/>
    </row>
    <row r="2" spans="1:66" ht="23.25" customHeight="1">
      <c r="A2" s="284"/>
      <c r="B2" s="285"/>
      <c r="C2" s="269" t="s">
        <v>1</v>
      </c>
      <c r="D2" s="270"/>
      <c r="E2" s="270"/>
      <c r="F2" s="270"/>
      <c r="G2" s="270"/>
      <c r="H2" s="270"/>
      <c r="I2" s="270"/>
      <c r="J2" s="270"/>
      <c r="K2" s="270"/>
      <c r="L2" s="270"/>
      <c r="M2" s="271"/>
      <c r="N2" s="268"/>
      <c r="O2" s="268"/>
      <c r="P2" s="268"/>
      <c r="Q2" s="52"/>
      <c r="R2" s="14"/>
      <c r="S2" s="14"/>
      <c r="T2" s="14"/>
      <c r="U2" s="14"/>
      <c r="V2" s="14"/>
      <c r="W2" s="53"/>
      <c r="X2" s="54"/>
      <c r="Y2" s="51"/>
      <c r="AE2" s="28"/>
      <c r="AI2" s="28"/>
      <c r="AJ2" s="28"/>
      <c r="AK2" s="28"/>
      <c r="AL2" s="28"/>
      <c r="BB2" s="26"/>
      <c r="BH2" s="26"/>
      <c r="BN2" s="26"/>
    </row>
    <row r="3" spans="1:66" ht="23.25" customHeight="1">
      <c r="A3" s="286"/>
      <c r="B3" s="287"/>
      <c r="C3" s="269" t="s">
        <v>2</v>
      </c>
      <c r="D3" s="270"/>
      <c r="E3" s="270"/>
      <c r="F3" s="270"/>
      <c r="G3" s="270" t="s">
        <v>3</v>
      </c>
      <c r="H3" s="270"/>
      <c r="I3" s="270"/>
      <c r="J3" s="270"/>
      <c r="K3" s="270"/>
      <c r="L3" s="270"/>
      <c r="M3" s="271"/>
      <c r="N3" s="268"/>
      <c r="O3" s="268"/>
      <c r="P3" s="268"/>
      <c r="Q3" s="52"/>
      <c r="R3" s="51"/>
      <c r="S3" s="51"/>
      <c r="T3" s="51"/>
      <c r="U3" s="51"/>
      <c r="V3" s="51"/>
      <c r="W3" s="52"/>
      <c r="X3" s="54"/>
      <c r="Y3" s="51"/>
      <c r="AE3" s="28"/>
      <c r="AI3" s="28"/>
      <c r="AJ3" s="28"/>
      <c r="AK3" s="28"/>
      <c r="AL3" s="28"/>
      <c r="BB3" s="26"/>
      <c r="BH3" s="26"/>
      <c r="BN3" s="26"/>
    </row>
    <row r="4" spans="1:66" s="14" customFormat="1" ht="23.25" customHeight="1">
      <c r="A4" s="288" t="s">
        <v>4</v>
      </c>
      <c r="B4" s="289"/>
      <c r="C4" s="268" t="s">
        <v>5</v>
      </c>
      <c r="D4" s="268" t="s">
        <v>148</v>
      </c>
      <c r="E4" s="268" t="s">
        <v>7</v>
      </c>
      <c r="F4" s="391" t="s">
        <v>149</v>
      </c>
      <c r="G4" s="392"/>
      <c r="H4" s="392"/>
      <c r="I4" s="392"/>
      <c r="J4" s="393"/>
      <c r="K4" s="280" t="s">
        <v>8</v>
      </c>
      <c r="L4" s="280"/>
      <c r="M4" s="280"/>
      <c r="N4" s="280"/>
      <c r="O4" s="280"/>
      <c r="P4" s="280"/>
      <c r="Q4" s="280"/>
      <c r="R4" s="280"/>
      <c r="S4" s="280"/>
      <c r="T4" s="280"/>
      <c r="U4" s="280"/>
      <c r="V4" s="280"/>
      <c r="W4" s="280"/>
      <c r="X4" s="280"/>
      <c r="Y4" s="278" t="s">
        <v>9</v>
      </c>
      <c r="Z4" s="278"/>
      <c r="AA4" s="278"/>
      <c r="AB4" s="278"/>
      <c r="AC4" s="278"/>
      <c r="AD4" s="278"/>
      <c r="AE4" s="278"/>
      <c r="AF4" s="278"/>
      <c r="AG4" s="278"/>
      <c r="AH4" s="278"/>
      <c r="AI4" s="278"/>
      <c r="AJ4" s="278"/>
      <c r="AK4" s="278"/>
      <c r="AL4" s="278"/>
      <c r="AM4" s="278"/>
      <c r="AN4" s="278"/>
      <c r="AO4" s="278"/>
      <c r="AP4" s="278"/>
      <c r="AQ4" s="294" t="s">
        <v>10</v>
      </c>
      <c r="AR4" s="295"/>
      <c r="AS4" s="295"/>
      <c r="AT4" s="295"/>
      <c r="AU4" s="295"/>
      <c r="AV4" s="397"/>
      <c r="AW4" s="276" t="s">
        <v>11</v>
      </c>
      <c r="AX4" s="276"/>
      <c r="AY4" s="276"/>
      <c r="AZ4" s="276"/>
      <c r="BA4" s="276"/>
      <c r="BB4" s="276"/>
      <c r="BC4" s="276" t="s">
        <v>12</v>
      </c>
      <c r="BD4" s="276"/>
      <c r="BE4" s="276"/>
      <c r="BF4" s="276"/>
      <c r="BG4" s="276"/>
      <c r="BH4" s="276"/>
      <c r="BI4" s="276" t="s">
        <v>13</v>
      </c>
      <c r="BJ4" s="276"/>
      <c r="BK4" s="276"/>
      <c r="BL4" s="276"/>
      <c r="BM4" s="276"/>
      <c r="BN4" s="276"/>
    </row>
    <row r="5" spans="1:66" s="14" customFormat="1" ht="21.75" customHeight="1">
      <c r="A5" s="290"/>
      <c r="B5" s="291"/>
      <c r="C5" s="268"/>
      <c r="D5" s="268"/>
      <c r="E5" s="268"/>
      <c r="F5" s="394"/>
      <c r="G5" s="395"/>
      <c r="H5" s="395"/>
      <c r="I5" s="395"/>
      <c r="J5" s="396"/>
      <c r="K5" s="280"/>
      <c r="L5" s="280"/>
      <c r="M5" s="280"/>
      <c r="N5" s="280"/>
      <c r="O5" s="280"/>
      <c r="P5" s="280"/>
      <c r="Q5" s="280"/>
      <c r="R5" s="280"/>
      <c r="S5" s="280"/>
      <c r="T5" s="280"/>
      <c r="U5" s="280"/>
      <c r="V5" s="280"/>
      <c r="W5" s="280"/>
      <c r="X5" s="280"/>
      <c r="Y5" s="278" t="s">
        <v>14</v>
      </c>
      <c r="Z5" s="55" t="s">
        <v>15</v>
      </c>
      <c r="AA5" s="278" t="s">
        <v>16</v>
      </c>
      <c r="AB5" s="278"/>
      <c r="AC5" s="278"/>
      <c r="AD5" s="278"/>
      <c r="AE5" s="278"/>
      <c r="AF5" s="278"/>
      <c r="AG5" s="278"/>
      <c r="AH5" s="278"/>
      <c r="AI5" s="292" t="s">
        <v>17</v>
      </c>
      <c r="AJ5" s="278" t="s">
        <v>18</v>
      </c>
      <c r="AK5" s="293" t="s">
        <v>19</v>
      </c>
      <c r="AL5" s="69"/>
      <c r="AM5" s="278" t="s">
        <v>20</v>
      </c>
      <c r="AN5" s="278" t="s">
        <v>19</v>
      </c>
      <c r="AO5" s="298" t="s">
        <v>21</v>
      </c>
      <c r="AP5" s="278" t="s">
        <v>22</v>
      </c>
      <c r="AQ5" s="296"/>
      <c r="AR5" s="297"/>
      <c r="AS5" s="297"/>
      <c r="AT5" s="297"/>
      <c r="AU5" s="297"/>
      <c r="AV5" s="398"/>
      <c r="AW5" s="276"/>
      <c r="AX5" s="276"/>
      <c r="AY5" s="276"/>
      <c r="AZ5" s="276"/>
      <c r="BA5" s="276"/>
      <c r="BB5" s="276"/>
      <c r="BC5" s="276"/>
      <c r="BD5" s="276"/>
      <c r="BE5" s="276"/>
      <c r="BF5" s="276"/>
      <c r="BG5" s="276"/>
      <c r="BH5" s="276"/>
      <c r="BI5" s="276"/>
      <c r="BJ5" s="276"/>
      <c r="BK5" s="276"/>
      <c r="BL5" s="276"/>
      <c r="BM5" s="276"/>
      <c r="BN5" s="276"/>
    </row>
    <row r="6" spans="1:66" s="14" customFormat="1" ht="91.5" customHeight="1">
      <c r="A6" s="290"/>
      <c r="B6" s="291"/>
      <c r="C6" s="281"/>
      <c r="D6" s="281"/>
      <c r="E6" s="281"/>
      <c r="F6" s="56" t="s">
        <v>26</v>
      </c>
      <c r="G6" s="70" t="s">
        <v>150</v>
      </c>
      <c r="H6" s="70" t="s">
        <v>151</v>
      </c>
      <c r="I6" s="70" t="s">
        <v>152</v>
      </c>
      <c r="J6" s="70" t="s">
        <v>153</v>
      </c>
      <c r="K6" s="56" t="s">
        <v>23</v>
      </c>
      <c r="L6" s="56" t="s">
        <v>24</v>
      </c>
      <c r="M6" s="56" t="s">
        <v>25</v>
      </c>
      <c r="N6" s="56" t="s">
        <v>27</v>
      </c>
      <c r="O6" s="56" t="s">
        <v>28</v>
      </c>
      <c r="P6" s="56" t="s">
        <v>29</v>
      </c>
      <c r="Q6" s="56" t="s">
        <v>19</v>
      </c>
      <c r="R6" s="58" t="s">
        <v>154</v>
      </c>
      <c r="S6" s="56" t="s">
        <v>155</v>
      </c>
      <c r="T6" s="56" t="s">
        <v>156</v>
      </c>
      <c r="U6" s="59"/>
      <c r="V6" s="56" t="s">
        <v>157</v>
      </c>
      <c r="W6" s="56" t="s">
        <v>19</v>
      </c>
      <c r="X6" s="71" t="s">
        <v>34</v>
      </c>
      <c r="Y6" s="279"/>
      <c r="Z6" s="61" t="s">
        <v>35</v>
      </c>
      <c r="AA6" s="61" t="s">
        <v>36</v>
      </c>
      <c r="AB6" s="61"/>
      <c r="AC6" s="61" t="s">
        <v>37</v>
      </c>
      <c r="AD6" s="61"/>
      <c r="AE6" s="62" t="s">
        <v>38</v>
      </c>
      <c r="AF6" s="61" t="s">
        <v>39</v>
      </c>
      <c r="AG6" s="61" t="s">
        <v>28</v>
      </c>
      <c r="AH6" s="61" t="s">
        <v>40</v>
      </c>
      <c r="AI6" s="293"/>
      <c r="AJ6" s="279"/>
      <c r="AK6" s="390"/>
      <c r="AL6" s="72"/>
      <c r="AM6" s="279"/>
      <c r="AN6" s="279"/>
      <c r="AO6" s="299"/>
      <c r="AP6" s="279"/>
      <c r="AQ6" s="64" t="s">
        <v>41</v>
      </c>
      <c r="AR6" s="64" t="s">
        <v>42</v>
      </c>
      <c r="AS6" s="65" t="s">
        <v>43</v>
      </c>
      <c r="AT6" s="65" t="s">
        <v>44</v>
      </c>
      <c r="AU6" s="64" t="s">
        <v>45</v>
      </c>
      <c r="AV6" s="64" t="s">
        <v>46</v>
      </c>
      <c r="AW6" s="66" t="s">
        <v>47</v>
      </c>
      <c r="AX6" s="66" t="s">
        <v>48</v>
      </c>
      <c r="AY6" s="66" t="s">
        <v>49</v>
      </c>
      <c r="AZ6" s="66" t="s">
        <v>50</v>
      </c>
      <c r="BA6" s="66" t="s">
        <v>51</v>
      </c>
      <c r="BB6" s="67" t="s">
        <v>52</v>
      </c>
      <c r="BC6" s="66" t="s">
        <v>47</v>
      </c>
      <c r="BD6" s="66" t="s">
        <v>48</v>
      </c>
      <c r="BE6" s="66" t="s">
        <v>49</v>
      </c>
      <c r="BF6" s="66" t="s">
        <v>50</v>
      </c>
      <c r="BG6" s="66" t="s">
        <v>51</v>
      </c>
      <c r="BH6" s="67" t="s">
        <v>52</v>
      </c>
      <c r="BI6" s="66" t="s">
        <v>47</v>
      </c>
      <c r="BJ6" s="66" t="s">
        <v>48</v>
      </c>
      <c r="BK6" s="66" t="s">
        <v>49</v>
      </c>
      <c r="BL6" s="66" t="s">
        <v>50</v>
      </c>
      <c r="BM6" s="66" t="s">
        <v>51</v>
      </c>
      <c r="BN6" s="67" t="s">
        <v>52</v>
      </c>
    </row>
    <row r="7" spans="1:66" s="156" customFormat="1" ht="29.25" customHeight="1">
      <c r="A7" s="381">
        <v>6</v>
      </c>
      <c r="B7" s="381" t="s">
        <v>118</v>
      </c>
      <c r="C7" s="381" t="s">
        <v>54</v>
      </c>
      <c r="D7" s="381"/>
      <c r="E7" s="381"/>
      <c r="F7" s="381" t="s">
        <v>158</v>
      </c>
      <c r="G7" s="381" t="s">
        <v>159</v>
      </c>
      <c r="H7" s="381"/>
      <c r="I7" s="381"/>
      <c r="J7" s="381"/>
      <c r="K7" s="381"/>
      <c r="L7" s="381"/>
      <c r="M7" s="381"/>
      <c r="N7" s="382"/>
      <c r="O7" s="381"/>
      <c r="P7" s="383" t="str">
        <f>IF(O7=0,"Defina la frecuencia",IF(O7="Se espera que el evento ocurra en la mayoria de las circunstancias
Mas de 1 vez en el año","Casi seguro",IF(O7="Es viable que el evento ocurra en la mayoria de las circunstancias.
Al menos 1 vez en el ultimo año","Probable",IF(O7="El Evento podrá ocurrir en algun momento.
Al menos 1 vez en los ultimos 2 años","Posible",IF(O7="El Evento podrá ocurrir en algun momento.
Al menos 1 vez en los ultimos 5 años","Improbable","Rara vez")))))</f>
        <v>Defina la frecuencia</v>
      </c>
      <c r="Q7" s="386">
        <f>IF(P7="Casi seguro",100%,IF(P7="Probable",80%,IF(P7="Posible",60%,IF(P7="Improbable",40%,IF(P7="Rara vez",20%,0)))))</f>
        <v>0</v>
      </c>
      <c r="R7" s="165" t="s">
        <v>160</v>
      </c>
      <c r="S7" s="152"/>
      <c r="T7" s="152"/>
      <c r="U7" s="152" t="e">
        <f>IF(R7=0,0,IF(#REF!="Leve 20%",20%,IF(#REF!="Menor 40%",40%,IF(#REF!="Moderado 60%",60%,IF(#REF!="Mayor 80%",80%,100%)))))</f>
        <v>#REF!</v>
      </c>
      <c r="V7" s="389" t="str">
        <f>IF(S26&lt;=5,"Moderado",IF(S26&lt;=11,"Mayor","Catastrofico"))</f>
        <v>Moderado</v>
      </c>
      <c r="W7" s="380">
        <f>IF(V7=0,0,IF(V7="Moderado",60%,IF(V7="Mayor",80%,100%)))</f>
        <v>0.6</v>
      </c>
      <c r="X7" s="372" t="e">
        <f>VLOOKUP(P7,Matriz!B23:G28,MATCH(V7,Matriz!B23:G23,0),FALSE)</f>
        <v>#N/A</v>
      </c>
      <c r="Y7" s="301" t="s">
        <v>161</v>
      </c>
      <c r="Z7" s="389" t="str">
        <f>IF(AA7="Preventivo","X",IF(AA7="Detectivo","X","X "))</f>
        <v xml:space="preserve">X </v>
      </c>
      <c r="AA7" s="399"/>
      <c r="AB7" s="402" t="str">
        <f>IF(AA7="","",IF(AA7="Preventivo",25%,15%))</f>
        <v/>
      </c>
      <c r="AC7" s="399"/>
      <c r="AD7" s="402">
        <f>IF(AC7="Automatico",25%,15%)</f>
        <v>0.15</v>
      </c>
      <c r="AE7" s="380" t="e">
        <f>AB7+AD7</f>
        <v>#VALUE!</v>
      </c>
      <c r="AF7" s="399"/>
      <c r="AG7" s="399"/>
      <c r="AH7" s="399"/>
      <c r="AI7" s="380" t="e">
        <f>Q7-(Q7*AE7)</f>
        <v>#VALUE!</v>
      </c>
      <c r="AJ7" s="410" t="e">
        <f>IF(AK7=0,"Defina la frecuencia",IF(AK7=20%,"Rara vez",IF(AK7=40%,"Improbable",IF(AK7=60%,"Posible",IF(AK7=80%,"Probable","Casi seguro")))))</f>
        <v>#VALUE!</v>
      </c>
      <c r="AK7" s="410" t="e">
        <f>IF(AI14&lt;20%,20%,IF(AI14&lt;40%,40%,IF(AI14&lt;60%,60%,IF(AI14&lt;80%,80%,100%))))</f>
        <v>#VALUE!</v>
      </c>
      <c r="AL7" s="166" t="e">
        <f>VALUE(AK7)</f>
        <v>#VALUE!</v>
      </c>
      <c r="AM7" s="389" t="str">
        <f>V7</f>
        <v>Moderado</v>
      </c>
      <c r="AN7" s="380">
        <f>W7</f>
        <v>0.6</v>
      </c>
      <c r="AO7" s="372" t="e">
        <f>VLOOKUP(AJ7,Matriz!B23:G28,MATCH(AM7,Matriz!B23:G23,0),FALSE)</f>
        <v>#VALUE!</v>
      </c>
      <c r="AP7" s="381"/>
      <c r="AQ7" s="381" t="s">
        <v>162</v>
      </c>
      <c r="AR7" s="381"/>
      <c r="AS7" s="409"/>
      <c r="AT7" s="409"/>
      <c r="AU7" s="381"/>
      <c r="AV7" s="381"/>
      <c r="AW7" s="381"/>
      <c r="AX7" s="381"/>
      <c r="AY7" s="381"/>
      <c r="AZ7" s="381"/>
      <c r="BA7" s="381"/>
      <c r="BB7" s="413"/>
      <c r="BC7" s="381"/>
      <c r="BD7" s="381"/>
      <c r="BE7" s="381"/>
      <c r="BF7" s="381"/>
      <c r="BG7" s="381"/>
      <c r="BH7" s="413"/>
      <c r="BI7" s="381"/>
      <c r="BJ7" s="381"/>
      <c r="BK7" s="381"/>
      <c r="BL7" s="381"/>
      <c r="BM7" s="381"/>
      <c r="BN7" s="413"/>
    </row>
    <row r="8" spans="1:66" s="156" customFormat="1" ht="29.25" customHeight="1">
      <c r="A8" s="381"/>
      <c r="B8" s="381"/>
      <c r="C8" s="381"/>
      <c r="D8" s="381"/>
      <c r="E8" s="381"/>
      <c r="F8" s="381"/>
      <c r="G8" s="381"/>
      <c r="H8" s="381"/>
      <c r="I8" s="381"/>
      <c r="J8" s="381"/>
      <c r="K8" s="381"/>
      <c r="L8" s="381"/>
      <c r="M8" s="381"/>
      <c r="N8" s="382"/>
      <c r="O8" s="381"/>
      <c r="P8" s="384"/>
      <c r="Q8" s="387"/>
      <c r="R8" s="165" t="s">
        <v>163</v>
      </c>
      <c r="S8" s="152"/>
      <c r="T8" s="152"/>
      <c r="U8" s="152" t="e">
        <f>IF(R8=0,0,IF(#REF!="Leve 20%",20%,IF(#REF!="Menor 40%",40%,IF(#REF!="Moderado 60%",60%,IF(#REF!="Mayor 80%",80%,100%)))))</f>
        <v>#REF!</v>
      </c>
      <c r="V8" s="389"/>
      <c r="W8" s="380"/>
      <c r="X8" s="372"/>
      <c r="Y8" s="301"/>
      <c r="Z8" s="389"/>
      <c r="AA8" s="400"/>
      <c r="AB8" s="403"/>
      <c r="AC8" s="400"/>
      <c r="AD8" s="403"/>
      <c r="AE8" s="401"/>
      <c r="AF8" s="400"/>
      <c r="AG8" s="400"/>
      <c r="AH8" s="400"/>
      <c r="AI8" s="380"/>
      <c r="AJ8" s="411"/>
      <c r="AK8" s="411"/>
      <c r="AL8" s="167"/>
      <c r="AM8" s="389"/>
      <c r="AN8" s="380"/>
      <c r="AO8" s="372"/>
      <c r="AP8" s="381"/>
      <c r="AQ8" s="381"/>
      <c r="AR8" s="408"/>
      <c r="AS8" s="408"/>
      <c r="AT8" s="408"/>
      <c r="AU8" s="408"/>
      <c r="AV8" s="381"/>
      <c r="AW8" s="381"/>
      <c r="AX8" s="381"/>
      <c r="AY8" s="381"/>
      <c r="AZ8" s="408"/>
      <c r="BA8" s="408"/>
      <c r="BB8" s="408"/>
      <c r="BC8" s="381"/>
      <c r="BD8" s="381"/>
      <c r="BE8" s="381"/>
      <c r="BF8" s="408"/>
      <c r="BG8" s="408"/>
      <c r="BH8" s="408"/>
      <c r="BI8" s="381"/>
      <c r="BJ8" s="381"/>
      <c r="BK8" s="381"/>
      <c r="BL8" s="408"/>
      <c r="BM8" s="408"/>
      <c r="BN8" s="408"/>
    </row>
    <row r="9" spans="1:66" s="156" customFormat="1" ht="29.25" customHeight="1">
      <c r="A9" s="381"/>
      <c r="B9" s="381"/>
      <c r="C9" s="381"/>
      <c r="D9" s="381"/>
      <c r="E9" s="381"/>
      <c r="F9" s="381"/>
      <c r="G9" s="381"/>
      <c r="H9" s="381"/>
      <c r="I9" s="381"/>
      <c r="J9" s="381"/>
      <c r="K9" s="381"/>
      <c r="L9" s="381"/>
      <c r="M9" s="381"/>
      <c r="N9" s="382"/>
      <c r="O9" s="381"/>
      <c r="P9" s="384"/>
      <c r="Q9" s="387"/>
      <c r="R9" s="165" t="s">
        <v>164</v>
      </c>
      <c r="S9" s="152"/>
      <c r="T9" s="152"/>
      <c r="U9" s="152" t="e">
        <f>IF(R9=0,0,IF(#REF!="Leve 20%",20%,IF(#REF!="Menor 40%",40%,IF(#REF!="Moderado 60%",60%,IF(#REF!="Mayor 80%",80%,100%)))))</f>
        <v>#REF!</v>
      </c>
      <c r="V9" s="389"/>
      <c r="W9" s="380"/>
      <c r="X9" s="372"/>
      <c r="Y9" s="301"/>
      <c r="Z9" s="389"/>
      <c r="AA9" s="400"/>
      <c r="AB9" s="403"/>
      <c r="AC9" s="400"/>
      <c r="AD9" s="403"/>
      <c r="AE9" s="401"/>
      <c r="AF9" s="400"/>
      <c r="AG9" s="400"/>
      <c r="AH9" s="400"/>
      <c r="AI9" s="380"/>
      <c r="AJ9" s="411"/>
      <c r="AK9" s="411"/>
      <c r="AL9" s="167"/>
      <c r="AM9" s="389"/>
      <c r="AN9" s="380"/>
      <c r="AO9" s="372"/>
      <c r="AP9" s="381"/>
      <c r="AQ9" s="381"/>
      <c r="AR9" s="408"/>
      <c r="AS9" s="408"/>
      <c r="AT9" s="408"/>
      <c r="AU9" s="408"/>
      <c r="AV9" s="381"/>
      <c r="AW9" s="381"/>
      <c r="AX9" s="381"/>
      <c r="AY9" s="381"/>
      <c r="AZ9" s="408"/>
      <c r="BA9" s="408"/>
      <c r="BB9" s="408"/>
      <c r="BC9" s="381"/>
      <c r="BD9" s="381"/>
      <c r="BE9" s="381"/>
      <c r="BF9" s="408"/>
      <c r="BG9" s="408"/>
      <c r="BH9" s="408"/>
      <c r="BI9" s="381"/>
      <c r="BJ9" s="381"/>
      <c r="BK9" s="381"/>
      <c r="BL9" s="408"/>
      <c r="BM9" s="408"/>
      <c r="BN9" s="408"/>
    </row>
    <row r="10" spans="1:66" s="156" customFormat="1" ht="29.25" customHeight="1">
      <c r="A10" s="381"/>
      <c r="B10" s="381"/>
      <c r="C10" s="381"/>
      <c r="D10" s="381"/>
      <c r="E10" s="381"/>
      <c r="F10" s="381"/>
      <c r="G10" s="381"/>
      <c r="H10" s="381"/>
      <c r="I10" s="381"/>
      <c r="J10" s="381"/>
      <c r="K10" s="381"/>
      <c r="L10" s="381"/>
      <c r="M10" s="381"/>
      <c r="N10" s="382"/>
      <c r="O10" s="381"/>
      <c r="P10" s="384"/>
      <c r="Q10" s="387"/>
      <c r="R10" s="165" t="s">
        <v>165</v>
      </c>
      <c r="S10" s="152"/>
      <c r="T10" s="152"/>
      <c r="U10" s="152" t="e">
        <f>IF(R10=0,0,IF(#REF!="Leve 20%",20%,IF(#REF!="Menor 40%",40%,IF(#REF!="Moderado 60%",60%,IF(#REF!="Mayor 80%",80%,100%)))))</f>
        <v>#REF!</v>
      </c>
      <c r="V10" s="389"/>
      <c r="W10" s="380"/>
      <c r="X10" s="372"/>
      <c r="Y10" s="301"/>
      <c r="Z10" s="389"/>
      <c r="AA10" s="400"/>
      <c r="AB10" s="403"/>
      <c r="AC10" s="400"/>
      <c r="AD10" s="403"/>
      <c r="AE10" s="401"/>
      <c r="AF10" s="400"/>
      <c r="AG10" s="400"/>
      <c r="AH10" s="400"/>
      <c r="AI10" s="380"/>
      <c r="AJ10" s="411"/>
      <c r="AK10" s="411"/>
      <c r="AL10" s="167"/>
      <c r="AM10" s="389"/>
      <c r="AN10" s="380"/>
      <c r="AO10" s="372"/>
      <c r="AP10" s="381"/>
      <c r="AQ10" s="381"/>
      <c r="AR10" s="408"/>
      <c r="AS10" s="408"/>
      <c r="AT10" s="408"/>
      <c r="AU10" s="408"/>
      <c r="AV10" s="381"/>
      <c r="AW10" s="381"/>
      <c r="AX10" s="381"/>
      <c r="AY10" s="381"/>
      <c r="AZ10" s="408"/>
      <c r="BA10" s="408"/>
      <c r="BB10" s="408"/>
      <c r="BC10" s="381"/>
      <c r="BD10" s="381"/>
      <c r="BE10" s="381"/>
      <c r="BF10" s="408"/>
      <c r="BG10" s="408"/>
      <c r="BH10" s="408"/>
      <c r="BI10" s="381"/>
      <c r="BJ10" s="381"/>
      <c r="BK10" s="381"/>
      <c r="BL10" s="408"/>
      <c r="BM10" s="408"/>
      <c r="BN10" s="408"/>
    </row>
    <row r="11" spans="1:66" s="156" customFormat="1" ht="29.25" customHeight="1">
      <c r="A11" s="381"/>
      <c r="B11" s="381"/>
      <c r="C11" s="381"/>
      <c r="D11" s="381"/>
      <c r="E11" s="381"/>
      <c r="F11" s="381"/>
      <c r="G11" s="381"/>
      <c r="H11" s="381"/>
      <c r="I11" s="381"/>
      <c r="J11" s="381"/>
      <c r="K11" s="381"/>
      <c r="L11" s="381"/>
      <c r="M11" s="381"/>
      <c r="N11" s="382"/>
      <c r="O11" s="381"/>
      <c r="P11" s="384"/>
      <c r="Q11" s="387"/>
      <c r="R11" s="165" t="s">
        <v>166</v>
      </c>
      <c r="S11" s="152"/>
      <c r="T11" s="152"/>
      <c r="U11" s="152" t="e">
        <f>IF(R11=0,0,IF(#REF!="Leve 20%",20%,IF(#REF!="Menor 40%",40%,IF(#REF!="Moderado 60%",60%,IF(#REF!="Mayor 80%",80%,100%)))))</f>
        <v>#REF!</v>
      </c>
      <c r="V11" s="389"/>
      <c r="W11" s="380"/>
      <c r="X11" s="372"/>
      <c r="Y11" s="301"/>
      <c r="Z11" s="389"/>
      <c r="AA11" s="400"/>
      <c r="AB11" s="403"/>
      <c r="AC11" s="400"/>
      <c r="AD11" s="403"/>
      <c r="AE11" s="401"/>
      <c r="AF11" s="400"/>
      <c r="AG11" s="400"/>
      <c r="AH11" s="400"/>
      <c r="AI11" s="380"/>
      <c r="AJ11" s="411"/>
      <c r="AK11" s="411"/>
      <c r="AL11" s="167"/>
      <c r="AM11" s="389"/>
      <c r="AN11" s="380"/>
      <c r="AO11" s="372"/>
      <c r="AP11" s="381"/>
      <c r="AQ11" s="381"/>
      <c r="AR11" s="408"/>
      <c r="AS11" s="408"/>
      <c r="AT11" s="408"/>
      <c r="AU11" s="408"/>
      <c r="AV11" s="381"/>
      <c r="AW11" s="381"/>
      <c r="AX11" s="381"/>
      <c r="AY11" s="381"/>
      <c r="AZ11" s="408"/>
      <c r="BA11" s="408"/>
      <c r="BB11" s="408"/>
      <c r="BC11" s="381"/>
      <c r="BD11" s="381"/>
      <c r="BE11" s="381"/>
      <c r="BF11" s="408"/>
      <c r="BG11" s="408"/>
      <c r="BH11" s="408"/>
      <c r="BI11" s="381"/>
      <c r="BJ11" s="381"/>
      <c r="BK11" s="381"/>
      <c r="BL11" s="408"/>
      <c r="BM11" s="408"/>
      <c r="BN11" s="408"/>
    </row>
    <row r="12" spans="1:66" s="156" customFormat="1" ht="29.25" customHeight="1">
      <c r="A12" s="381"/>
      <c r="B12" s="381"/>
      <c r="C12" s="381"/>
      <c r="D12" s="381"/>
      <c r="E12" s="381"/>
      <c r="F12" s="381"/>
      <c r="G12" s="381"/>
      <c r="H12" s="381"/>
      <c r="I12" s="381"/>
      <c r="J12" s="381"/>
      <c r="K12" s="381"/>
      <c r="L12" s="381"/>
      <c r="M12" s="381"/>
      <c r="N12" s="382"/>
      <c r="O12" s="381"/>
      <c r="P12" s="384"/>
      <c r="Q12" s="387"/>
      <c r="R12" s="165" t="s">
        <v>167</v>
      </c>
      <c r="S12" s="152"/>
      <c r="T12" s="152"/>
      <c r="U12" s="152" t="e">
        <f>IF(R12=0,0,IF(#REF!="Leve 20%",20%,IF(#REF!="Menor 40%",40%,IF(#REF!="Moderado 60%",60%,IF(#REF!="Mayor 80%",80%,100%)))))</f>
        <v>#REF!</v>
      </c>
      <c r="V12" s="389"/>
      <c r="W12" s="380"/>
      <c r="X12" s="372"/>
      <c r="Y12" s="301"/>
      <c r="Z12" s="389"/>
      <c r="AA12" s="400"/>
      <c r="AB12" s="403"/>
      <c r="AC12" s="400"/>
      <c r="AD12" s="403"/>
      <c r="AE12" s="401"/>
      <c r="AF12" s="400"/>
      <c r="AG12" s="400"/>
      <c r="AH12" s="400"/>
      <c r="AI12" s="380"/>
      <c r="AJ12" s="411"/>
      <c r="AK12" s="411"/>
      <c r="AL12" s="167"/>
      <c r="AM12" s="389"/>
      <c r="AN12" s="380"/>
      <c r="AO12" s="372"/>
      <c r="AP12" s="381"/>
      <c r="AQ12" s="381"/>
      <c r="AR12" s="408"/>
      <c r="AS12" s="408"/>
      <c r="AT12" s="408"/>
      <c r="AU12" s="408"/>
      <c r="AV12" s="381"/>
      <c r="AW12" s="381"/>
      <c r="AX12" s="381"/>
      <c r="AY12" s="381"/>
      <c r="AZ12" s="408"/>
      <c r="BA12" s="408"/>
      <c r="BB12" s="408"/>
      <c r="BC12" s="381"/>
      <c r="BD12" s="381"/>
      <c r="BE12" s="381"/>
      <c r="BF12" s="408"/>
      <c r="BG12" s="408"/>
      <c r="BH12" s="408"/>
      <c r="BI12" s="381"/>
      <c r="BJ12" s="381"/>
      <c r="BK12" s="381"/>
      <c r="BL12" s="408"/>
      <c r="BM12" s="408"/>
      <c r="BN12" s="408"/>
    </row>
    <row r="13" spans="1:66" s="156" customFormat="1" ht="29.25" customHeight="1">
      <c r="A13" s="381"/>
      <c r="B13" s="381"/>
      <c r="C13" s="381"/>
      <c r="D13" s="381"/>
      <c r="E13" s="381"/>
      <c r="F13" s="381"/>
      <c r="G13" s="381"/>
      <c r="H13" s="381"/>
      <c r="I13" s="381"/>
      <c r="J13" s="381"/>
      <c r="K13" s="381"/>
      <c r="L13" s="381"/>
      <c r="M13" s="381"/>
      <c r="N13" s="382"/>
      <c r="O13" s="381"/>
      <c r="P13" s="384"/>
      <c r="Q13" s="387"/>
      <c r="R13" s="165" t="s">
        <v>168</v>
      </c>
      <c r="S13" s="152"/>
      <c r="T13" s="152"/>
      <c r="U13" s="152" t="e">
        <f>IF(R13=0,0,IF(#REF!="Leve 20%",20%,IF(#REF!="Menor 40%",40%,IF(#REF!="Moderado 60%",60%,IF(#REF!="Mayor 80%",80%,100%)))))</f>
        <v>#REF!</v>
      </c>
      <c r="V13" s="389"/>
      <c r="W13" s="380"/>
      <c r="X13" s="372"/>
      <c r="Y13" s="301"/>
      <c r="Z13" s="389"/>
      <c r="AA13" s="400"/>
      <c r="AB13" s="404"/>
      <c r="AC13" s="400"/>
      <c r="AD13" s="404"/>
      <c r="AE13" s="401"/>
      <c r="AF13" s="400"/>
      <c r="AG13" s="400"/>
      <c r="AH13" s="400"/>
      <c r="AI13" s="380"/>
      <c r="AJ13" s="411"/>
      <c r="AK13" s="411"/>
      <c r="AL13" s="167"/>
      <c r="AM13" s="389"/>
      <c r="AN13" s="380"/>
      <c r="AO13" s="372"/>
      <c r="AP13" s="381"/>
      <c r="AQ13" s="381"/>
      <c r="AR13" s="408"/>
      <c r="AS13" s="408"/>
      <c r="AT13" s="408"/>
      <c r="AU13" s="408"/>
      <c r="AV13" s="381"/>
      <c r="AW13" s="381"/>
      <c r="AX13" s="381"/>
      <c r="AY13" s="381"/>
      <c r="AZ13" s="408"/>
      <c r="BA13" s="408"/>
      <c r="BB13" s="408"/>
      <c r="BC13" s="381"/>
      <c r="BD13" s="381"/>
      <c r="BE13" s="381"/>
      <c r="BF13" s="408"/>
      <c r="BG13" s="408"/>
      <c r="BH13" s="408"/>
      <c r="BI13" s="381"/>
      <c r="BJ13" s="381"/>
      <c r="BK13" s="381"/>
      <c r="BL13" s="408"/>
      <c r="BM13" s="408"/>
      <c r="BN13" s="408"/>
    </row>
    <row r="14" spans="1:66" s="156" customFormat="1" ht="29.25" customHeight="1">
      <c r="A14" s="381"/>
      <c r="B14" s="381"/>
      <c r="C14" s="381"/>
      <c r="D14" s="381"/>
      <c r="E14" s="381"/>
      <c r="F14" s="381"/>
      <c r="G14" s="381"/>
      <c r="H14" s="381"/>
      <c r="I14" s="381"/>
      <c r="J14" s="381"/>
      <c r="K14" s="381"/>
      <c r="L14" s="381"/>
      <c r="M14" s="381"/>
      <c r="N14" s="382"/>
      <c r="O14" s="381"/>
      <c r="P14" s="384"/>
      <c r="Q14" s="387"/>
      <c r="R14" s="165" t="s">
        <v>169</v>
      </c>
      <c r="S14" s="152"/>
      <c r="T14" s="152"/>
      <c r="U14" s="152" t="e">
        <f>IF(R14=0,0,IF(#REF!="Leve 20%",20%,IF(#REF!="Menor 40%",40%,IF(#REF!="Moderado 60%",60%,IF(#REF!="Mayor 80%",80%,100%)))))</f>
        <v>#REF!</v>
      </c>
      <c r="V14" s="389"/>
      <c r="W14" s="380"/>
      <c r="X14" s="372"/>
      <c r="Y14" s="301"/>
      <c r="Z14" s="389" t="str">
        <f>IF(AA14="Preventivo","X",IF(AA7="Detectivo","X","X "))</f>
        <v xml:space="preserve">X </v>
      </c>
      <c r="AA14" s="399" t="s">
        <v>87</v>
      </c>
      <c r="AB14" s="402">
        <f>IF(AA14="","",IF(AA14="Preventivo",25%,15%))</f>
        <v>0.15</v>
      </c>
      <c r="AC14" s="399" t="s">
        <v>67</v>
      </c>
      <c r="AD14" s="405">
        <f t="shared" ref="AD14" si="0">IF(AC14="Automatico",25%,15%)</f>
        <v>0.15</v>
      </c>
      <c r="AE14" s="380">
        <f>AB14+AD14</f>
        <v>0.3</v>
      </c>
      <c r="AF14" s="399"/>
      <c r="AG14" s="399"/>
      <c r="AH14" s="399"/>
      <c r="AI14" s="380" t="e">
        <f>AI7-(AI7*AE14)</f>
        <v>#VALUE!</v>
      </c>
      <c r="AJ14" s="411"/>
      <c r="AK14" s="411"/>
      <c r="AL14" s="167"/>
      <c r="AM14" s="389"/>
      <c r="AN14" s="380"/>
      <c r="AO14" s="372"/>
      <c r="AP14" s="381"/>
      <c r="AQ14" s="381"/>
      <c r="AR14" s="381"/>
      <c r="AS14" s="409"/>
      <c r="AT14" s="409"/>
      <c r="AU14" s="381"/>
      <c r="AV14" s="381"/>
      <c r="AW14" s="381"/>
      <c r="AX14" s="381"/>
      <c r="AY14" s="381"/>
      <c r="AZ14" s="381"/>
      <c r="BA14" s="381"/>
      <c r="BB14" s="413"/>
      <c r="BC14" s="381"/>
      <c r="BD14" s="381"/>
      <c r="BE14" s="381"/>
      <c r="BF14" s="381"/>
      <c r="BG14" s="381"/>
      <c r="BH14" s="413"/>
      <c r="BI14" s="381"/>
      <c r="BJ14" s="381"/>
      <c r="BK14" s="381"/>
      <c r="BL14" s="381"/>
      <c r="BM14" s="381"/>
      <c r="BN14" s="413"/>
    </row>
    <row r="15" spans="1:66" s="156" customFormat="1" ht="29.25" customHeight="1">
      <c r="A15" s="381"/>
      <c r="B15" s="381"/>
      <c r="C15" s="381"/>
      <c r="D15" s="381"/>
      <c r="E15" s="381"/>
      <c r="F15" s="381"/>
      <c r="G15" s="381"/>
      <c r="H15" s="381"/>
      <c r="I15" s="381"/>
      <c r="J15" s="381"/>
      <c r="K15" s="381"/>
      <c r="L15" s="381"/>
      <c r="M15" s="381"/>
      <c r="N15" s="382"/>
      <c r="O15" s="381"/>
      <c r="P15" s="384"/>
      <c r="Q15" s="387"/>
      <c r="R15" s="165" t="s">
        <v>170</v>
      </c>
      <c r="S15" s="152"/>
      <c r="T15" s="152"/>
      <c r="U15" s="152" t="e">
        <f>IF(R15=0,0,IF(#REF!="Leve 20%",20%,IF(#REF!="Menor 40%",40%,IF(#REF!="Moderado 60%",60%,IF(#REF!="Mayor 80%",80%,100%)))))</f>
        <v>#REF!</v>
      </c>
      <c r="V15" s="389"/>
      <c r="W15" s="380"/>
      <c r="X15" s="372"/>
      <c r="Y15" s="301"/>
      <c r="Z15" s="401"/>
      <c r="AA15" s="400"/>
      <c r="AB15" s="403"/>
      <c r="AC15" s="400"/>
      <c r="AD15" s="406"/>
      <c r="AE15" s="401"/>
      <c r="AF15" s="399"/>
      <c r="AG15" s="400"/>
      <c r="AH15" s="400"/>
      <c r="AI15" s="380"/>
      <c r="AJ15" s="411"/>
      <c r="AK15" s="411"/>
      <c r="AL15" s="167"/>
      <c r="AM15" s="389"/>
      <c r="AN15" s="380"/>
      <c r="AO15" s="372"/>
      <c r="AP15" s="381"/>
      <c r="AQ15" s="408"/>
      <c r="AR15" s="408"/>
      <c r="AS15" s="408"/>
      <c r="AT15" s="408"/>
      <c r="AU15" s="408"/>
      <c r="AV15" s="381"/>
      <c r="AW15" s="408"/>
      <c r="AX15" s="408"/>
      <c r="AY15" s="408"/>
      <c r="AZ15" s="408"/>
      <c r="BA15" s="408"/>
      <c r="BB15" s="408"/>
      <c r="BC15" s="408"/>
      <c r="BD15" s="408"/>
      <c r="BE15" s="408"/>
      <c r="BF15" s="408"/>
      <c r="BG15" s="408"/>
      <c r="BH15" s="408"/>
      <c r="BI15" s="408"/>
      <c r="BJ15" s="408"/>
      <c r="BK15" s="408"/>
      <c r="BL15" s="408"/>
      <c r="BM15" s="408"/>
      <c r="BN15" s="408"/>
    </row>
    <row r="16" spans="1:66" s="156" customFormat="1" ht="29.25" customHeight="1">
      <c r="A16" s="381"/>
      <c r="B16" s="381"/>
      <c r="C16" s="381"/>
      <c r="D16" s="381"/>
      <c r="E16" s="381"/>
      <c r="F16" s="381"/>
      <c r="G16" s="381"/>
      <c r="H16" s="381"/>
      <c r="I16" s="381"/>
      <c r="J16" s="381"/>
      <c r="K16" s="381"/>
      <c r="L16" s="381"/>
      <c r="M16" s="381"/>
      <c r="N16" s="382"/>
      <c r="O16" s="381"/>
      <c r="P16" s="384"/>
      <c r="Q16" s="387"/>
      <c r="R16" s="165" t="s">
        <v>171</v>
      </c>
      <c r="S16" s="152"/>
      <c r="T16" s="152"/>
      <c r="U16" s="152" t="e">
        <f>IF(R16=0,0,IF(#REF!="Leve 20%",20%,IF(#REF!="Menor 40%",40%,IF(#REF!="Moderado 60%",60%,IF(#REF!="Mayor 80%",80%,100%)))))</f>
        <v>#REF!</v>
      </c>
      <c r="V16" s="389"/>
      <c r="W16" s="380"/>
      <c r="X16" s="372"/>
      <c r="Y16" s="301"/>
      <c r="Z16" s="401"/>
      <c r="AA16" s="400"/>
      <c r="AB16" s="403"/>
      <c r="AC16" s="400"/>
      <c r="AD16" s="406"/>
      <c r="AE16" s="401"/>
      <c r="AF16" s="399"/>
      <c r="AG16" s="400"/>
      <c r="AH16" s="400"/>
      <c r="AI16" s="380"/>
      <c r="AJ16" s="411"/>
      <c r="AK16" s="411"/>
      <c r="AL16" s="167"/>
      <c r="AM16" s="389"/>
      <c r="AN16" s="380"/>
      <c r="AO16" s="372"/>
      <c r="AP16" s="381"/>
      <c r="AQ16" s="408"/>
      <c r="AR16" s="408"/>
      <c r="AS16" s="408"/>
      <c r="AT16" s="408"/>
      <c r="AU16" s="408"/>
      <c r="AV16" s="381"/>
      <c r="AW16" s="408"/>
      <c r="AX16" s="408"/>
      <c r="AY16" s="408"/>
      <c r="AZ16" s="408"/>
      <c r="BA16" s="408"/>
      <c r="BB16" s="408"/>
      <c r="BC16" s="408"/>
      <c r="BD16" s="408"/>
      <c r="BE16" s="408"/>
      <c r="BF16" s="408"/>
      <c r="BG16" s="408"/>
      <c r="BH16" s="408"/>
      <c r="BI16" s="408"/>
      <c r="BJ16" s="408"/>
      <c r="BK16" s="408"/>
      <c r="BL16" s="408"/>
      <c r="BM16" s="408"/>
      <c r="BN16" s="408"/>
    </row>
    <row r="17" spans="1:66" s="156" customFormat="1" ht="29.25" customHeight="1">
      <c r="A17" s="381"/>
      <c r="B17" s="381"/>
      <c r="C17" s="381"/>
      <c r="D17" s="381"/>
      <c r="E17" s="381"/>
      <c r="F17" s="381"/>
      <c r="G17" s="381"/>
      <c r="H17" s="381"/>
      <c r="I17" s="381"/>
      <c r="J17" s="381"/>
      <c r="K17" s="381"/>
      <c r="L17" s="381"/>
      <c r="M17" s="381"/>
      <c r="N17" s="382"/>
      <c r="O17" s="381"/>
      <c r="P17" s="384"/>
      <c r="Q17" s="387"/>
      <c r="R17" s="165" t="s">
        <v>172</v>
      </c>
      <c r="S17" s="152"/>
      <c r="T17" s="152"/>
      <c r="U17" s="152" t="e">
        <f>IF(R17=0,0,IF(#REF!="Leve 20%",20%,IF(#REF!="Menor 40%",40%,IF(#REF!="Moderado 60%",60%,IF(#REF!="Mayor 80%",80%,100%)))))</f>
        <v>#REF!</v>
      </c>
      <c r="V17" s="389"/>
      <c r="W17" s="380"/>
      <c r="X17" s="372"/>
      <c r="Y17" s="301"/>
      <c r="Z17" s="401"/>
      <c r="AA17" s="400"/>
      <c r="AB17" s="403"/>
      <c r="AC17" s="400"/>
      <c r="AD17" s="406"/>
      <c r="AE17" s="401"/>
      <c r="AF17" s="399"/>
      <c r="AG17" s="400"/>
      <c r="AH17" s="400"/>
      <c r="AI17" s="380"/>
      <c r="AJ17" s="411"/>
      <c r="AK17" s="411"/>
      <c r="AL17" s="167"/>
      <c r="AM17" s="389"/>
      <c r="AN17" s="380"/>
      <c r="AO17" s="372"/>
      <c r="AP17" s="381"/>
      <c r="AQ17" s="408"/>
      <c r="AR17" s="408"/>
      <c r="AS17" s="408"/>
      <c r="AT17" s="408"/>
      <c r="AU17" s="408"/>
      <c r="AV17" s="381"/>
      <c r="AW17" s="408"/>
      <c r="AX17" s="408"/>
      <c r="AY17" s="408"/>
      <c r="AZ17" s="408"/>
      <c r="BA17" s="408"/>
      <c r="BB17" s="408"/>
      <c r="BC17" s="408"/>
      <c r="BD17" s="408"/>
      <c r="BE17" s="408"/>
      <c r="BF17" s="408"/>
      <c r="BG17" s="408"/>
      <c r="BH17" s="408"/>
      <c r="BI17" s="408"/>
      <c r="BJ17" s="408"/>
      <c r="BK17" s="408"/>
      <c r="BL17" s="408"/>
      <c r="BM17" s="408"/>
      <c r="BN17" s="408"/>
    </row>
    <row r="18" spans="1:66" s="156" customFormat="1" ht="29.25" customHeight="1">
      <c r="A18" s="381"/>
      <c r="B18" s="381"/>
      <c r="C18" s="381"/>
      <c r="D18" s="381"/>
      <c r="E18" s="381"/>
      <c r="F18" s="381"/>
      <c r="G18" s="381"/>
      <c r="H18" s="381"/>
      <c r="I18" s="381"/>
      <c r="J18" s="381"/>
      <c r="K18" s="381"/>
      <c r="L18" s="381"/>
      <c r="M18" s="381"/>
      <c r="N18" s="382"/>
      <c r="O18" s="381"/>
      <c r="P18" s="384"/>
      <c r="Q18" s="387"/>
      <c r="R18" s="165" t="s">
        <v>173</v>
      </c>
      <c r="S18" s="152"/>
      <c r="T18" s="152"/>
      <c r="U18" s="152" t="e">
        <f>IF(R18=0,0,IF(#REF!="Leve 20%",20%,IF(#REF!="Menor 40%",40%,IF(#REF!="Moderado 60%",60%,IF(#REF!="Mayor 80%",80%,100%)))))</f>
        <v>#REF!</v>
      </c>
      <c r="V18" s="389"/>
      <c r="W18" s="380"/>
      <c r="X18" s="372"/>
      <c r="Y18" s="301"/>
      <c r="Z18" s="401"/>
      <c r="AA18" s="400"/>
      <c r="AB18" s="403"/>
      <c r="AC18" s="400"/>
      <c r="AD18" s="406"/>
      <c r="AE18" s="401"/>
      <c r="AF18" s="399"/>
      <c r="AG18" s="400"/>
      <c r="AH18" s="400"/>
      <c r="AI18" s="380"/>
      <c r="AJ18" s="411"/>
      <c r="AK18" s="411"/>
      <c r="AL18" s="167"/>
      <c r="AM18" s="389"/>
      <c r="AN18" s="380"/>
      <c r="AO18" s="372"/>
      <c r="AP18" s="381"/>
      <c r="AQ18" s="408"/>
      <c r="AR18" s="408"/>
      <c r="AS18" s="408"/>
      <c r="AT18" s="408"/>
      <c r="AU18" s="408"/>
      <c r="AV18" s="381"/>
      <c r="AW18" s="408"/>
      <c r="AX18" s="408"/>
      <c r="AY18" s="408"/>
      <c r="AZ18" s="408"/>
      <c r="BA18" s="408"/>
      <c r="BB18" s="408"/>
      <c r="BC18" s="408"/>
      <c r="BD18" s="408"/>
      <c r="BE18" s="408"/>
      <c r="BF18" s="408"/>
      <c r="BG18" s="408"/>
      <c r="BH18" s="408"/>
      <c r="BI18" s="408"/>
      <c r="BJ18" s="408"/>
      <c r="BK18" s="408"/>
      <c r="BL18" s="408"/>
      <c r="BM18" s="408"/>
      <c r="BN18" s="408"/>
    </row>
    <row r="19" spans="1:66" s="156" customFormat="1" ht="29.25" customHeight="1">
      <c r="A19" s="381"/>
      <c r="B19" s="381"/>
      <c r="C19" s="381"/>
      <c r="D19" s="381"/>
      <c r="E19" s="381"/>
      <c r="F19" s="381"/>
      <c r="G19" s="381"/>
      <c r="H19" s="381"/>
      <c r="I19" s="381"/>
      <c r="J19" s="381"/>
      <c r="K19" s="381"/>
      <c r="L19" s="381"/>
      <c r="M19" s="381"/>
      <c r="N19" s="382"/>
      <c r="O19" s="381"/>
      <c r="P19" s="384"/>
      <c r="Q19" s="387"/>
      <c r="R19" s="165" t="s">
        <v>174</v>
      </c>
      <c r="S19" s="152"/>
      <c r="T19" s="152"/>
      <c r="U19" s="152" t="e">
        <f>IF(R19=0,0,IF(#REF!="Leve 20%",20%,IF(#REF!="Menor 40%",40%,IF(#REF!="Moderado 60%",60%,IF(#REF!="Mayor 80%",80%,100%)))))</f>
        <v>#REF!</v>
      </c>
      <c r="V19" s="389"/>
      <c r="W19" s="380"/>
      <c r="X19" s="372"/>
      <c r="Y19" s="301"/>
      <c r="Z19" s="401"/>
      <c r="AA19" s="400"/>
      <c r="AB19" s="403"/>
      <c r="AC19" s="400"/>
      <c r="AD19" s="406"/>
      <c r="AE19" s="401"/>
      <c r="AF19" s="399"/>
      <c r="AG19" s="400"/>
      <c r="AH19" s="400"/>
      <c r="AI19" s="380"/>
      <c r="AJ19" s="411"/>
      <c r="AK19" s="411"/>
      <c r="AL19" s="167"/>
      <c r="AM19" s="389"/>
      <c r="AN19" s="380"/>
      <c r="AO19" s="372"/>
      <c r="AP19" s="381"/>
      <c r="AQ19" s="408"/>
      <c r="AR19" s="408"/>
      <c r="AS19" s="408"/>
      <c r="AT19" s="408"/>
      <c r="AU19" s="408"/>
      <c r="AV19" s="381"/>
      <c r="AW19" s="408"/>
      <c r="AX19" s="408"/>
      <c r="AY19" s="408"/>
      <c r="AZ19" s="408"/>
      <c r="BA19" s="408"/>
      <c r="BB19" s="408"/>
      <c r="BC19" s="408"/>
      <c r="BD19" s="408"/>
      <c r="BE19" s="408"/>
      <c r="BF19" s="408"/>
      <c r="BG19" s="408"/>
      <c r="BH19" s="408"/>
      <c r="BI19" s="408"/>
      <c r="BJ19" s="408"/>
      <c r="BK19" s="408"/>
      <c r="BL19" s="408"/>
      <c r="BM19" s="408"/>
      <c r="BN19" s="408"/>
    </row>
    <row r="20" spans="1:66" s="156" customFormat="1" ht="29.25" customHeight="1">
      <c r="A20" s="381"/>
      <c r="B20" s="381"/>
      <c r="C20" s="381"/>
      <c r="D20" s="381"/>
      <c r="E20" s="381"/>
      <c r="F20" s="381"/>
      <c r="G20" s="381"/>
      <c r="H20" s="381"/>
      <c r="I20" s="381"/>
      <c r="J20" s="381"/>
      <c r="K20" s="381"/>
      <c r="L20" s="381"/>
      <c r="M20" s="381"/>
      <c r="N20" s="382"/>
      <c r="O20" s="381"/>
      <c r="P20" s="384"/>
      <c r="Q20" s="387"/>
      <c r="R20" s="165" t="s">
        <v>175</v>
      </c>
      <c r="S20" s="152"/>
      <c r="T20" s="152"/>
      <c r="U20" s="152"/>
      <c r="V20" s="389"/>
      <c r="W20" s="380"/>
      <c r="X20" s="372"/>
      <c r="Y20" s="301"/>
      <c r="Z20" s="401"/>
      <c r="AA20" s="400"/>
      <c r="AB20" s="403"/>
      <c r="AC20" s="400"/>
      <c r="AD20" s="406"/>
      <c r="AE20" s="401"/>
      <c r="AF20" s="399"/>
      <c r="AG20" s="400"/>
      <c r="AH20" s="400"/>
      <c r="AI20" s="380"/>
      <c r="AJ20" s="411"/>
      <c r="AK20" s="411"/>
      <c r="AL20" s="167"/>
      <c r="AM20" s="389"/>
      <c r="AN20" s="380"/>
      <c r="AO20" s="372"/>
      <c r="AP20" s="381"/>
      <c r="AQ20" s="408"/>
      <c r="AR20" s="408"/>
      <c r="AS20" s="408"/>
      <c r="AT20" s="408"/>
      <c r="AU20" s="408"/>
      <c r="AV20" s="381"/>
      <c r="AW20" s="408"/>
      <c r="AX20" s="408"/>
      <c r="AY20" s="408"/>
      <c r="AZ20" s="408"/>
      <c r="BA20" s="408"/>
      <c r="BB20" s="408"/>
      <c r="BC20" s="408"/>
      <c r="BD20" s="408"/>
      <c r="BE20" s="408"/>
      <c r="BF20" s="408"/>
      <c r="BG20" s="408"/>
      <c r="BH20" s="408"/>
      <c r="BI20" s="408"/>
      <c r="BJ20" s="408"/>
      <c r="BK20" s="408"/>
      <c r="BL20" s="408"/>
      <c r="BM20" s="408"/>
      <c r="BN20" s="408"/>
    </row>
    <row r="21" spans="1:66" s="156" customFormat="1" ht="29.25" customHeight="1">
      <c r="A21" s="381"/>
      <c r="B21" s="381"/>
      <c r="C21" s="381"/>
      <c r="D21" s="381"/>
      <c r="E21" s="381"/>
      <c r="F21" s="381"/>
      <c r="G21" s="381"/>
      <c r="H21" s="381"/>
      <c r="I21" s="381"/>
      <c r="J21" s="381"/>
      <c r="K21" s="381"/>
      <c r="L21" s="381"/>
      <c r="M21" s="381"/>
      <c r="N21" s="382"/>
      <c r="O21" s="381"/>
      <c r="P21" s="384"/>
      <c r="Q21" s="387"/>
      <c r="R21" s="165" t="s">
        <v>176</v>
      </c>
      <c r="S21" s="152"/>
      <c r="T21" s="152"/>
      <c r="U21" s="152"/>
      <c r="V21" s="389"/>
      <c r="W21" s="380"/>
      <c r="X21" s="372"/>
      <c r="Y21" s="301"/>
      <c r="Z21" s="401"/>
      <c r="AA21" s="400"/>
      <c r="AB21" s="403"/>
      <c r="AC21" s="400"/>
      <c r="AD21" s="406"/>
      <c r="AE21" s="401"/>
      <c r="AF21" s="399"/>
      <c r="AG21" s="400"/>
      <c r="AH21" s="400"/>
      <c r="AI21" s="380"/>
      <c r="AJ21" s="411"/>
      <c r="AK21" s="411"/>
      <c r="AL21" s="167"/>
      <c r="AM21" s="389"/>
      <c r="AN21" s="380"/>
      <c r="AO21" s="372"/>
      <c r="AP21" s="381"/>
      <c r="AQ21" s="408"/>
      <c r="AR21" s="408"/>
      <c r="AS21" s="408"/>
      <c r="AT21" s="408"/>
      <c r="AU21" s="408"/>
      <c r="AV21" s="381"/>
      <c r="AW21" s="408"/>
      <c r="AX21" s="408"/>
      <c r="AY21" s="408"/>
      <c r="AZ21" s="408"/>
      <c r="BA21" s="408"/>
      <c r="BB21" s="408"/>
      <c r="BC21" s="408"/>
      <c r="BD21" s="408"/>
      <c r="BE21" s="408"/>
      <c r="BF21" s="408"/>
      <c r="BG21" s="408"/>
      <c r="BH21" s="408"/>
      <c r="BI21" s="408"/>
      <c r="BJ21" s="408"/>
      <c r="BK21" s="408"/>
      <c r="BL21" s="408"/>
      <c r="BM21" s="408"/>
      <c r="BN21" s="408"/>
    </row>
    <row r="22" spans="1:66" s="156" customFormat="1" ht="29.25" customHeight="1">
      <c r="A22" s="381"/>
      <c r="B22" s="381"/>
      <c r="C22" s="381"/>
      <c r="D22" s="381"/>
      <c r="E22" s="381"/>
      <c r="F22" s="381"/>
      <c r="G22" s="381"/>
      <c r="H22" s="381"/>
      <c r="I22" s="381"/>
      <c r="J22" s="381"/>
      <c r="K22" s="381"/>
      <c r="L22" s="381"/>
      <c r="M22" s="381"/>
      <c r="N22" s="382"/>
      <c r="O22" s="381"/>
      <c r="P22" s="384"/>
      <c r="Q22" s="387"/>
      <c r="R22" s="165" t="s">
        <v>177</v>
      </c>
      <c r="S22" s="152"/>
      <c r="T22" s="152"/>
      <c r="U22" s="152"/>
      <c r="V22" s="389"/>
      <c r="W22" s="380"/>
      <c r="X22" s="372"/>
      <c r="Y22" s="301"/>
      <c r="Z22" s="401"/>
      <c r="AA22" s="400"/>
      <c r="AB22" s="403"/>
      <c r="AC22" s="400"/>
      <c r="AD22" s="406"/>
      <c r="AE22" s="401"/>
      <c r="AF22" s="399"/>
      <c r="AG22" s="400"/>
      <c r="AH22" s="400"/>
      <c r="AI22" s="380"/>
      <c r="AJ22" s="411"/>
      <c r="AK22" s="411"/>
      <c r="AL22" s="167"/>
      <c r="AM22" s="389"/>
      <c r="AN22" s="380"/>
      <c r="AO22" s="372"/>
      <c r="AP22" s="381"/>
      <c r="AQ22" s="408"/>
      <c r="AR22" s="408"/>
      <c r="AS22" s="408"/>
      <c r="AT22" s="408"/>
      <c r="AU22" s="408"/>
      <c r="AV22" s="381"/>
      <c r="AW22" s="408"/>
      <c r="AX22" s="408"/>
      <c r="AY22" s="408"/>
      <c r="AZ22" s="408"/>
      <c r="BA22" s="408"/>
      <c r="BB22" s="408"/>
      <c r="BC22" s="408"/>
      <c r="BD22" s="408"/>
      <c r="BE22" s="408"/>
      <c r="BF22" s="408"/>
      <c r="BG22" s="408"/>
      <c r="BH22" s="408"/>
      <c r="BI22" s="408"/>
      <c r="BJ22" s="408"/>
      <c r="BK22" s="408"/>
      <c r="BL22" s="408"/>
      <c r="BM22" s="408"/>
      <c r="BN22" s="408"/>
    </row>
    <row r="23" spans="1:66" s="156" customFormat="1" ht="29.25" customHeight="1">
      <c r="A23" s="381"/>
      <c r="B23" s="381"/>
      <c r="C23" s="381"/>
      <c r="D23" s="381"/>
      <c r="E23" s="381"/>
      <c r="F23" s="381"/>
      <c r="G23" s="381"/>
      <c r="H23" s="381"/>
      <c r="I23" s="381"/>
      <c r="J23" s="381"/>
      <c r="K23" s="381"/>
      <c r="L23" s="381"/>
      <c r="M23" s="381"/>
      <c r="N23" s="382"/>
      <c r="O23" s="381"/>
      <c r="P23" s="384"/>
      <c r="Q23" s="387"/>
      <c r="R23" s="165" t="s">
        <v>178</v>
      </c>
      <c r="S23" s="152"/>
      <c r="T23" s="152"/>
      <c r="U23" s="152"/>
      <c r="V23" s="389"/>
      <c r="W23" s="380"/>
      <c r="X23" s="372"/>
      <c r="Y23" s="301"/>
      <c r="Z23" s="401"/>
      <c r="AA23" s="400"/>
      <c r="AB23" s="403"/>
      <c r="AC23" s="400"/>
      <c r="AD23" s="406"/>
      <c r="AE23" s="401"/>
      <c r="AF23" s="399"/>
      <c r="AG23" s="400"/>
      <c r="AH23" s="400"/>
      <c r="AI23" s="380"/>
      <c r="AJ23" s="411"/>
      <c r="AK23" s="411"/>
      <c r="AL23" s="167"/>
      <c r="AM23" s="389"/>
      <c r="AN23" s="380"/>
      <c r="AO23" s="372"/>
      <c r="AP23" s="381"/>
      <c r="AQ23" s="408"/>
      <c r="AR23" s="408"/>
      <c r="AS23" s="408"/>
      <c r="AT23" s="408"/>
      <c r="AU23" s="408"/>
      <c r="AV23" s="381"/>
      <c r="AW23" s="408"/>
      <c r="AX23" s="408"/>
      <c r="AY23" s="408"/>
      <c r="AZ23" s="408"/>
      <c r="BA23" s="408"/>
      <c r="BB23" s="408"/>
      <c r="BC23" s="408"/>
      <c r="BD23" s="408"/>
      <c r="BE23" s="408"/>
      <c r="BF23" s="408"/>
      <c r="BG23" s="408"/>
      <c r="BH23" s="408"/>
      <c r="BI23" s="408"/>
      <c r="BJ23" s="408"/>
      <c r="BK23" s="408"/>
      <c r="BL23" s="408"/>
      <c r="BM23" s="408"/>
      <c r="BN23" s="408"/>
    </row>
    <row r="24" spans="1:66" s="156" customFormat="1" ht="29.25" customHeight="1">
      <c r="A24" s="381"/>
      <c r="B24" s="381"/>
      <c r="C24" s="381"/>
      <c r="D24" s="381"/>
      <c r="E24" s="381"/>
      <c r="F24" s="381"/>
      <c r="G24" s="381"/>
      <c r="H24" s="381"/>
      <c r="I24" s="381"/>
      <c r="J24" s="381"/>
      <c r="K24" s="381"/>
      <c r="L24" s="381"/>
      <c r="M24" s="381"/>
      <c r="N24" s="382"/>
      <c r="O24" s="381"/>
      <c r="P24" s="384"/>
      <c r="Q24" s="387"/>
      <c r="R24" s="165" t="s">
        <v>179</v>
      </c>
      <c r="S24" s="152"/>
      <c r="T24" s="152"/>
      <c r="U24" s="152"/>
      <c r="V24" s="389"/>
      <c r="W24" s="380"/>
      <c r="X24" s="372"/>
      <c r="Y24" s="301"/>
      <c r="Z24" s="401"/>
      <c r="AA24" s="400"/>
      <c r="AB24" s="403"/>
      <c r="AC24" s="400"/>
      <c r="AD24" s="406"/>
      <c r="AE24" s="401"/>
      <c r="AF24" s="399"/>
      <c r="AG24" s="400"/>
      <c r="AH24" s="400"/>
      <c r="AI24" s="380"/>
      <c r="AJ24" s="411"/>
      <c r="AK24" s="411"/>
      <c r="AL24" s="167"/>
      <c r="AM24" s="389"/>
      <c r="AN24" s="380"/>
      <c r="AO24" s="372"/>
      <c r="AP24" s="381"/>
      <c r="AQ24" s="408"/>
      <c r="AR24" s="408"/>
      <c r="AS24" s="408"/>
      <c r="AT24" s="408"/>
      <c r="AU24" s="408"/>
      <c r="AV24" s="381"/>
      <c r="AW24" s="408"/>
      <c r="AX24" s="408"/>
      <c r="AY24" s="408"/>
      <c r="AZ24" s="408"/>
      <c r="BA24" s="408"/>
      <c r="BB24" s="408"/>
      <c r="BC24" s="408"/>
      <c r="BD24" s="408"/>
      <c r="BE24" s="408"/>
      <c r="BF24" s="408"/>
      <c r="BG24" s="408"/>
      <c r="BH24" s="408"/>
      <c r="BI24" s="408"/>
      <c r="BJ24" s="408"/>
      <c r="BK24" s="408"/>
      <c r="BL24" s="408"/>
      <c r="BM24" s="408"/>
      <c r="BN24" s="408"/>
    </row>
    <row r="25" spans="1:66" s="156" customFormat="1" ht="29.25" customHeight="1">
      <c r="A25" s="381"/>
      <c r="B25" s="381"/>
      <c r="C25" s="381"/>
      <c r="D25" s="381"/>
      <c r="E25" s="381"/>
      <c r="F25" s="381"/>
      <c r="G25" s="381"/>
      <c r="H25" s="381"/>
      <c r="I25" s="381"/>
      <c r="J25" s="381"/>
      <c r="K25" s="381"/>
      <c r="L25" s="381"/>
      <c r="M25" s="381"/>
      <c r="N25" s="382"/>
      <c r="O25" s="381"/>
      <c r="P25" s="384"/>
      <c r="Q25" s="387"/>
      <c r="R25" s="165" t="s">
        <v>180</v>
      </c>
      <c r="S25" s="152"/>
      <c r="T25" s="152"/>
      <c r="U25" s="152"/>
      <c r="V25" s="389"/>
      <c r="W25" s="380"/>
      <c r="X25" s="372"/>
      <c r="Y25" s="301"/>
      <c r="Z25" s="401"/>
      <c r="AA25" s="400"/>
      <c r="AB25" s="403"/>
      <c r="AC25" s="400"/>
      <c r="AD25" s="406"/>
      <c r="AE25" s="401"/>
      <c r="AF25" s="399"/>
      <c r="AG25" s="400"/>
      <c r="AH25" s="400"/>
      <c r="AI25" s="380"/>
      <c r="AJ25" s="411"/>
      <c r="AK25" s="411"/>
      <c r="AL25" s="167"/>
      <c r="AM25" s="389"/>
      <c r="AN25" s="380"/>
      <c r="AO25" s="372"/>
      <c r="AP25" s="381"/>
      <c r="AQ25" s="408"/>
      <c r="AR25" s="408"/>
      <c r="AS25" s="408"/>
      <c r="AT25" s="408"/>
      <c r="AU25" s="408"/>
      <c r="AV25" s="381"/>
      <c r="AW25" s="408"/>
      <c r="AX25" s="408"/>
      <c r="AY25" s="408"/>
      <c r="AZ25" s="408"/>
      <c r="BA25" s="408"/>
      <c r="BB25" s="408"/>
      <c r="BC25" s="408"/>
      <c r="BD25" s="408"/>
      <c r="BE25" s="408"/>
      <c r="BF25" s="408"/>
      <c r="BG25" s="408"/>
      <c r="BH25" s="408"/>
      <c r="BI25" s="408"/>
      <c r="BJ25" s="408"/>
      <c r="BK25" s="408"/>
      <c r="BL25" s="408"/>
      <c r="BM25" s="408"/>
      <c r="BN25" s="408"/>
    </row>
    <row r="26" spans="1:66" s="156" customFormat="1" ht="29.25" customHeight="1">
      <c r="A26" s="381"/>
      <c r="B26" s="381"/>
      <c r="C26" s="381"/>
      <c r="D26" s="381"/>
      <c r="E26" s="381"/>
      <c r="F26" s="381"/>
      <c r="G26" s="381"/>
      <c r="H26" s="381"/>
      <c r="I26" s="381"/>
      <c r="J26" s="381"/>
      <c r="K26" s="381"/>
      <c r="L26" s="381"/>
      <c r="M26" s="381"/>
      <c r="N26" s="382"/>
      <c r="O26" s="381"/>
      <c r="P26" s="385"/>
      <c r="Q26" s="388"/>
      <c r="R26" s="168" t="s">
        <v>181</v>
      </c>
      <c r="S26" s="152">
        <f>COUNTA(S7:S25)</f>
        <v>0</v>
      </c>
      <c r="T26" s="152">
        <f>COUNTA(T7:T25)</f>
        <v>0</v>
      </c>
      <c r="U26" s="152"/>
      <c r="V26" s="389"/>
      <c r="W26" s="380"/>
      <c r="X26" s="372"/>
      <c r="Y26" s="301"/>
      <c r="Z26" s="401"/>
      <c r="AA26" s="400"/>
      <c r="AB26" s="404"/>
      <c r="AC26" s="400"/>
      <c r="AD26" s="407"/>
      <c r="AE26" s="401"/>
      <c r="AF26" s="399"/>
      <c r="AG26" s="400"/>
      <c r="AH26" s="400"/>
      <c r="AI26" s="380"/>
      <c r="AJ26" s="412"/>
      <c r="AK26" s="412"/>
      <c r="AL26" s="169"/>
      <c r="AM26" s="389"/>
      <c r="AN26" s="380"/>
      <c r="AO26" s="372"/>
      <c r="AP26" s="381"/>
      <c r="AQ26" s="408"/>
      <c r="AR26" s="408"/>
      <c r="AS26" s="408"/>
      <c r="AT26" s="408"/>
      <c r="AU26" s="408"/>
      <c r="AV26" s="381"/>
      <c r="AW26" s="408"/>
      <c r="AX26" s="408"/>
      <c r="AY26" s="408"/>
      <c r="AZ26" s="408"/>
      <c r="BA26" s="408"/>
      <c r="BB26" s="408"/>
      <c r="BC26" s="408"/>
      <c r="BD26" s="408"/>
      <c r="BE26" s="408"/>
      <c r="BF26" s="408"/>
      <c r="BG26" s="408"/>
      <c r="BH26" s="408"/>
      <c r="BI26" s="408"/>
      <c r="BJ26" s="408"/>
      <c r="BK26" s="408"/>
      <c r="BL26" s="408"/>
      <c r="BM26" s="408"/>
      <c r="BN26" s="408"/>
    </row>
    <row r="27" spans="1:66" s="171" customFormat="1" ht="29.25" customHeight="1">
      <c r="A27" s="352">
        <v>7</v>
      </c>
      <c r="B27" s="352"/>
      <c r="C27" s="352" t="s">
        <v>54</v>
      </c>
      <c r="D27" s="352"/>
      <c r="E27" s="352"/>
      <c r="F27" s="352" t="s">
        <v>182</v>
      </c>
      <c r="G27" s="352"/>
      <c r="H27" s="352"/>
      <c r="I27" s="352"/>
      <c r="J27" s="352"/>
      <c r="K27" s="352" t="s">
        <v>183</v>
      </c>
      <c r="L27" s="352" t="s">
        <v>184</v>
      </c>
      <c r="M27" s="352"/>
      <c r="N27" s="373"/>
      <c r="O27" s="352"/>
      <c r="P27" s="374" t="str">
        <f>IF(O27=0,"Defina la frecuencia",IF(O27="Se espera que el evento ocurra en la mayoria de las circunstancias
Mas de 1 vez en el año","Casi seguro",IF(O27="Es viable que el evento ocurra en la mayoria de las circunstancias.
Al menos 1 vez en el ultimo año","Probable",IF(O27="El Evento podrá ocurrir en algun momento.
Al menos 1 vez en los ultimos 2 años","Posible",IF(O27="El Evento podrá ocurrir en algun momento.
Al menos 1 vez en los ultimos 5 años","Improbable","Rara vez")))))</f>
        <v>Defina la frecuencia</v>
      </c>
      <c r="Q27" s="377">
        <f>IF(P27="Casi seguro",100%,IF(P27="Probable",80%,IF(P27="Posible",60%,IF(P27="Improbable",40%,IF(P27="Rara vez",20%,0)))))</f>
        <v>0</v>
      </c>
      <c r="R27" s="176" t="s">
        <v>160</v>
      </c>
      <c r="S27" s="170"/>
      <c r="T27" s="170"/>
      <c r="U27" s="170" t="e">
        <f>IF(R27=0,0,IF(#REF!="Leve 20%",20%,IF(#REF!="Menor 40%",40%,IF(#REF!="Moderado 60%",60%,IF(#REF!="Mayor 80%",80%,100%)))))</f>
        <v>#REF!</v>
      </c>
      <c r="V27" s="367" t="str">
        <f>IF(S46&lt;=5,"Moderado",IF(S46&lt;=11,"Mayor","Catastrofico"))</f>
        <v>Moderado</v>
      </c>
      <c r="W27" s="355">
        <f>IF(V27=0,0,IF(V27="Moderado",60%,IF(V27="Mayor",80%,100%)))</f>
        <v>0.6</v>
      </c>
      <c r="X27" s="356" t="e">
        <f>VLOOKUP(P27,Matriz!B43:G48,MATCH(V27,Matriz!B43:G43,0),FALSE)</f>
        <v>#N/A</v>
      </c>
      <c r="Y27" s="371"/>
      <c r="Z27" s="367" t="str">
        <f>IF(AA27="Preventivo","X",IF(AA27="Detectivo","X","X "))</f>
        <v xml:space="preserve">X </v>
      </c>
      <c r="AA27" s="362"/>
      <c r="AB27" s="358" t="str">
        <f>IF(AA27="","",IF(AA27="Preventivo",25%,15%))</f>
        <v/>
      </c>
      <c r="AC27" s="362"/>
      <c r="AD27" s="358">
        <f>IF(AC27="Automatico",25%,15%)</f>
        <v>0.15</v>
      </c>
      <c r="AE27" s="355" t="e">
        <f>AB27+AD27</f>
        <v>#VALUE!</v>
      </c>
      <c r="AF27" s="362"/>
      <c r="AG27" s="362"/>
      <c r="AH27" s="362"/>
      <c r="AI27" s="355" t="e">
        <f>Q27-(Q27*AE27)</f>
        <v>#VALUE!</v>
      </c>
      <c r="AJ27" s="364" t="e">
        <f>IF(AK27=0,"Defina la frecuencia",IF(AK27=20%,"Rara vez",IF(AK27=40%,"Improbable",IF(AK27=60%,"Posible",IF(AK27=80%,"Probable","Casi seguro")))))</f>
        <v>#VALUE!</v>
      </c>
      <c r="AK27" s="364" t="e">
        <f>IF(AI34&lt;20%,20%,IF(AI34&lt;40%,40%,IF(AI34&lt;60%,60%,IF(AI34&lt;80%,80%,100%))))</f>
        <v>#VALUE!</v>
      </c>
      <c r="AL27" s="177" t="e">
        <f>VALUE(AK27)</f>
        <v>#VALUE!</v>
      </c>
      <c r="AM27" s="367" t="str">
        <f>V27</f>
        <v>Moderado</v>
      </c>
      <c r="AN27" s="355">
        <f>W27</f>
        <v>0.6</v>
      </c>
      <c r="AO27" s="356" t="e">
        <f>VLOOKUP(AJ27,Matriz!B43:G48,MATCH(AM27,Matriz!B43:G43,0),FALSE)</f>
        <v>#VALUE!</v>
      </c>
      <c r="AP27" s="352"/>
      <c r="AQ27" s="352" t="s">
        <v>185</v>
      </c>
      <c r="AR27" s="352"/>
      <c r="AS27" s="357"/>
      <c r="AT27" s="357"/>
      <c r="AU27" s="352"/>
      <c r="AV27" s="352"/>
      <c r="AW27" s="352"/>
      <c r="AX27" s="352"/>
      <c r="AY27" s="352"/>
      <c r="AZ27" s="352"/>
      <c r="BA27" s="352"/>
      <c r="BB27" s="354"/>
      <c r="BC27" s="352"/>
      <c r="BD27" s="352"/>
      <c r="BE27" s="352"/>
      <c r="BF27" s="352"/>
      <c r="BG27" s="352"/>
      <c r="BH27" s="354"/>
      <c r="BI27" s="352"/>
      <c r="BJ27" s="352"/>
      <c r="BK27" s="352"/>
      <c r="BL27" s="352"/>
      <c r="BM27" s="352"/>
      <c r="BN27" s="354"/>
    </row>
    <row r="28" spans="1:66" s="171" customFormat="1" ht="29.25" customHeight="1">
      <c r="A28" s="352"/>
      <c r="B28" s="352"/>
      <c r="C28" s="352"/>
      <c r="D28" s="352"/>
      <c r="E28" s="352"/>
      <c r="F28" s="352"/>
      <c r="G28" s="352"/>
      <c r="H28" s="352"/>
      <c r="I28" s="352"/>
      <c r="J28" s="352"/>
      <c r="K28" s="352"/>
      <c r="L28" s="352"/>
      <c r="M28" s="352"/>
      <c r="N28" s="373"/>
      <c r="O28" s="352"/>
      <c r="P28" s="375"/>
      <c r="Q28" s="378"/>
      <c r="R28" s="176" t="s">
        <v>163</v>
      </c>
      <c r="S28" s="170"/>
      <c r="T28" s="170"/>
      <c r="U28" s="170" t="e">
        <f>IF(R28=0,0,IF(#REF!="Leve 20%",20%,IF(#REF!="Menor 40%",40%,IF(#REF!="Moderado 60%",60%,IF(#REF!="Mayor 80%",80%,100%)))))</f>
        <v>#REF!</v>
      </c>
      <c r="V28" s="367"/>
      <c r="W28" s="355"/>
      <c r="X28" s="356"/>
      <c r="Y28" s="371"/>
      <c r="Z28" s="367"/>
      <c r="AA28" s="363"/>
      <c r="AB28" s="359"/>
      <c r="AC28" s="363"/>
      <c r="AD28" s="359"/>
      <c r="AE28" s="361"/>
      <c r="AF28" s="363"/>
      <c r="AG28" s="363"/>
      <c r="AH28" s="363"/>
      <c r="AI28" s="355"/>
      <c r="AJ28" s="365"/>
      <c r="AK28" s="365"/>
      <c r="AL28" s="178"/>
      <c r="AM28" s="367"/>
      <c r="AN28" s="355"/>
      <c r="AO28" s="356"/>
      <c r="AP28" s="352"/>
      <c r="AQ28" s="352"/>
      <c r="AR28" s="353"/>
      <c r="AS28" s="353"/>
      <c r="AT28" s="353"/>
      <c r="AU28" s="353"/>
      <c r="AV28" s="352"/>
      <c r="AW28" s="352"/>
      <c r="AX28" s="352"/>
      <c r="AY28" s="352"/>
      <c r="AZ28" s="353"/>
      <c r="BA28" s="353"/>
      <c r="BB28" s="353"/>
      <c r="BC28" s="352"/>
      <c r="BD28" s="352"/>
      <c r="BE28" s="352"/>
      <c r="BF28" s="353"/>
      <c r="BG28" s="353"/>
      <c r="BH28" s="353"/>
      <c r="BI28" s="352"/>
      <c r="BJ28" s="352"/>
      <c r="BK28" s="352"/>
      <c r="BL28" s="353"/>
      <c r="BM28" s="353"/>
      <c r="BN28" s="353"/>
    </row>
    <row r="29" spans="1:66" s="171" customFormat="1" ht="29.25" customHeight="1">
      <c r="A29" s="352"/>
      <c r="B29" s="352"/>
      <c r="C29" s="352"/>
      <c r="D29" s="352"/>
      <c r="E29" s="352"/>
      <c r="F29" s="352"/>
      <c r="G29" s="352"/>
      <c r="H29" s="352"/>
      <c r="I29" s="352"/>
      <c r="J29" s="352"/>
      <c r="K29" s="352"/>
      <c r="L29" s="352"/>
      <c r="M29" s="352"/>
      <c r="N29" s="373"/>
      <c r="O29" s="352"/>
      <c r="P29" s="375"/>
      <c r="Q29" s="378"/>
      <c r="R29" s="176" t="s">
        <v>164</v>
      </c>
      <c r="S29" s="170"/>
      <c r="T29" s="170"/>
      <c r="U29" s="170" t="e">
        <f>IF(R29=0,0,IF(#REF!="Leve 20%",20%,IF(#REF!="Menor 40%",40%,IF(#REF!="Moderado 60%",60%,IF(#REF!="Mayor 80%",80%,100%)))))</f>
        <v>#REF!</v>
      </c>
      <c r="V29" s="367"/>
      <c r="W29" s="355"/>
      <c r="X29" s="356"/>
      <c r="Y29" s="371"/>
      <c r="Z29" s="367"/>
      <c r="AA29" s="363"/>
      <c r="AB29" s="359"/>
      <c r="AC29" s="363"/>
      <c r="AD29" s="359"/>
      <c r="AE29" s="361"/>
      <c r="AF29" s="363"/>
      <c r="AG29" s="363"/>
      <c r="AH29" s="363"/>
      <c r="AI29" s="355"/>
      <c r="AJ29" s="365"/>
      <c r="AK29" s="365"/>
      <c r="AL29" s="178"/>
      <c r="AM29" s="367"/>
      <c r="AN29" s="355"/>
      <c r="AO29" s="356"/>
      <c r="AP29" s="352"/>
      <c r="AQ29" s="352"/>
      <c r="AR29" s="353"/>
      <c r="AS29" s="353"/>
      <c r="AT29" s="353"/>
      <c r="AU29" s="353"/>
      <c r="AV29" s="352"/>
      <c r="AW29" s="352"/>
      <c r="AX29" s="352"/>
      <c r="AY29" s="352"/>
      <c r="AZ29" s="353"/>
      <c r="BA29" s="353"/>
      <c r="BB29" s="353"/>
      <c r="BC29" s="352"/>
      <c r="BD29" s="352"/>
      <c r="BE29" s="352"/>
      <c r="BF29" s="353"/>
      <c r="BG29" s="353"/>
      <c r="BH29" s="353"/>
      <c r="BI29" s="352"/>
      <c r="BJ29" s="352"/>
      <c r="BK29" s="352"/>
      <c r="BL29" s="353"/>
      <c r="BM29" s="353"/>
      <c r="BN29" s="353"/>
    </row>
    <row r="30" spans="1:66" s="171" customFormat="1" ht="29.25" customHeight="1">
      <c r="A30" s="352"/>
      <c r="B30" s="352"/>
      <c r="C30" s="352"/>
      <c r="D30" s="352"/>
      <c r="E30" s="352"/>
      <c r="F30" s="352"/>
      <c r="G30" s="352"/>
      <c r="H30" s="352"/>
      <c r="I30" s="352"/>
      <c r="J30" s="352"/>
      <c r="K30" s="352"/>
      <c r="L30" s="352"/>
      <c r="M30" s="352"/>
      <c r="N30" s="373"/>
      <c r="O30" s="352"/>
      <c r="P30" s="375"/>
      <c r="Q30" s="378"/>
      <c r="R30" s="176" t="s">
        <v>165</v>
      </c>
      <c r="S30" s="170"/>
      <c r="T30" s="170"/>
      <c r="U30" s="170" t="e">
        <f>IF(R30=0,0,IF(#REF!="Leve 20%",20%,IF(#REF!="Menor 40%",40%,IF(#REF!="Moderado 60%",60%,IF(#REF!="Mayor 80%",80%,100%)))))</f>
        <v>#REF!</v>
      </c>
      <c r="V30" s="367"/>
      <c r="W30" s="355"/>
      <c r="X30" s="356"/>
      <c r="Y30" s="371"/>
      <c r="Z30" s="367"/>
      <c r="AA30" s="363"/>
      <c r="AB30" s="359"/>
      <c r="AC30" s="363"/>
      <c r="AD30" s="359"/>
      <c r="AE30" s="361"/>
      <c r="AF30" s="363"/>
      <c r="AG30" s="363"/>
      <c r="AH30" s="363"/>
      <c r="AI30" s="355"/>
      <c r="AJ30" s="365"/>
      <c r="AK30" s="365"/>
      <c r="AL30" s="178"/>
      <c r="AM30" s="367"/>
      <c r="AN30" s="355"/>
      <c r="AO30" s="356"/>
      <c r="AP30" s="352"/>
      <c r="AQ30" s="352"/>
      <c r="AR30" s="353"/>
      <c r="AS30" s="353"/>
      <c r="AT30" s="353"/>
      <c r="AU30" s="353"/>
      <c r="AV30" s="352"/>
      <c r="AW30" s="352"/>
      <c r="AX30" s="352"/>
      <c r="AY30" s="352"/>
      <c r="AZ30" s="353"/>
      <c r="BA30" s="353"/>
      <c r="BB30" s="353"/>
      <c r="BC30" s="352"/>
      <c r="BD30" s="352"/>
      <c r="BE30" s="352"/>
      <c r="BF30" s="353"/>
      <c r="BG30" s="353"/>
      <c r="BH30" s="353"/>
      <c r="BI30" s="352"/>
      <c r="BJ30" s="352"/>
      <c r="BK30" s="352"/>
      <c r="BL30" s="353"/>
      <c r="BM30" s="353"/>
      <c r="BN30" s="353"/>
    </row>
    <row r="31" spans="1:66" s="171" customFormat="1" ht="29.25" customHeight="1">
      <c r="A31" s="352"/>
      <c r="B31" s="352"/>
      <c r="C31" s="352"/>
      <c r="D31" s="352"/>
      <c r="E31" s="352"/>
      <c r="F31" s="352"/>
      <c r="G31" s="352"/>
      <c r="H31" s="352"/>
      <c r="I31" s="352"/>
      <c r="J31" s="352"/>
      <c r="K31" s="352"/>
      <c r="L31" s="352"/>
      <c r="M31" s="352"/>
      <c r="N31" s="373"/>
      <c r="O31" s="352"/>
      <c r="P31" s="375"/>
      <c r="Q31" s="378"/>
      <c r="R31" s="176" t="s">
        <v>166</v>
      </c>
      <c r="S31" s="170"/>
      <c r="T31" s="170"/>
      <c r="U31" s="170" t="e">
        <f>IF(R31=0,0,IF(#REF!="Leve 20%",20%,IF(#REF!="Menor 40%",40%,IF(#REF!="Moderado 60%",60%,IF(#REF!="Mayor 80%",80%,100%)))))</f>
        <v>#REF!</v>
      </c>
      <c r="V31" s="367"/>
      <c r="W31" s="355"/>
      <c r="X31" s="356"/>
      <c r="Y31" s="371"/>
      <c r="Z31" s="367"/>
      <c r="AA31" s="363"/>
      <c r="AB31" s="359"/>
      <c r="AC31" s="363"/>
      <c r="AD31" s="359"/>
      <c r="AE31" s="361"/>
      <c r="AF31" s="363"/>
      <c r="AG31" s="363"/>
      <c r="AH31" s="363"/>
      <c r="AI31" s="355"/>
      <c r="AJ31" s="365"/>
      <c r="AK31" s="365"/>
      <c r="AL31" s="178"/>
      <c r="AM31" s="367"/>
      <c r="AN31" s="355"/>
      <c r="AO31" s="356"/>
      <c r="AP31" s="352"/>
      <c r="AQ31" s="352"/>
      <c r="AR31" s="353"/>
      <c r="AS31" s="353"/>
      <c r="AT31" s="353"/>
      <c r="AU31" s="353"/>
      <c r="AV31" s="352"/>
      <c r="AW31" s="352"/>
      <c r="AX31" s="352"/>
      <c r="AY31" s="352"/>
      <c r="AZ31" s="353"/>
      <c r="BA31" s="353"/>
      <c r="BB31" s="353"/>
      <c r="BC31" s="352"/>
      <c r="BD31" s="352"/>
      <c r="BE31" s="352"/>
      <c r="BF31" s="353"/>
      <c r="BG31" s="353"/>
      <c r="BH31" s="353"/>
      <c r="BI31" s="352"/>
      <c r="BJ31" s="352"/>
      <c r="BK31" s="352"/>
      <c r="BL31" s="353"/>
      <c r="BM31" s="353"/>
      <c r="BN31" s="353"/>
    </row>
    <row r="32" spans="1:66" s="171" customFormat="1" ht="29.25" customHeight="1">
      <c r="A32" s="352"/>
      <c r="B32" s="352"/>
      <c r="C32" s="352"/>
      <c r="D32" s="352"/>
      <c r="E32" s="352"/>
      <c r="F32" s="352"/>
      <c r="G32" s="352"/>
      <c r="H32" s="352"/>
      <c r="I32" s="352"/>
      <c r="J32" s="352"/>
      <c r="K32" s="352"/>
      <c r="L32" s="352"/>
      <c r="M32" s="352"/>
      <c r="N32" s="373"/>
      <c r="O32" s="352"/>
      <c r="P32" s="375"/>
      <c r="Q32" s="378"/>
      <c r="R32" s="176" t="s">
        <v>167</v>
      </c>
      <c r="S32" s="170"/>
      <c r="T32" s="170"/>
      <c r="U32" s="170" t="e">
        <f>IF(R32=0,0,IF(#REF!="Leve 20%",20%,IF(#REF!="Menor 40%",40%,IF(#REF!="Moderado 60%",60%,IF(#REF!="Mayor 80%",80%,100%)))))</f>
        <v>#REF!</v>
      </c>
      <c r="V32" s="367"/>
      <c r="W32" s="355"/>
      <c r="X32" s="356"/>
      <c r="Y32" s="371"/>
      <c r="Z32" s="367"/>
      <c r="AA32" s="363"/>
      <c r="AB32" s="359"/>
      <c r="AC32" s="363"/>
      <c r="AD32" s="359"/>
      <c r="AE32" s="361"/>
      <c r="AF32" s="363"/>
      <c r="AG32" s="363"/>
      <c r="AH32" s="363"/>
      <c r="AI32" s="355"/>
      <c r="AJ32" s="365"/>
      <c r="AK32" s="365"/>
      <c r="AL32" s="178"/>
      <c r="AM32" s="367"/>
      <c r="AN32" s="355"/>
      <c r="AO32" s="356"/>
      <c r="AP32" s="352"/>
      <c r="AQ32" s="352"/>
      <c r="AR32" s="353"/>
      <c r="AS32" s="353"/>
      <c r="AT32" s="353"/>
      <c r="AU32" s="353"/>
      <c r="AV32" s="352"/>
      <c r="AW32" s="352"/>
      <c r="AX32" s="352"/>
      <c r="AY32" s="352"/>
      <c r="AZ32" s="353"/>
      <c r="BA32" s="353"/>
      <c r="BB32" s="353"/>
      <c r="BC32" s="352"/>
      <c r="BD32" s="352"/>
      <c r="BE32" s="352"/>
      <c r="BF32" s="353"/>
      <c r="BG32" s="353"/>
      <c r="BH32" s="353"/>
      <c r="BI32" s="352"/>
      <c r="BJ32" s="352"/>
      <c r="BK32" s="352"/>
      <c r="BL32" s="353"/>
      <c r="BM32" s="353"/>
      <c r="BN32" s="353"/>
    </row>
    <row r="33" spans="1:66" s="171" customFormat="1" ht="29.25" customHeight="1">
      <c r="A33" s="352"/>
      <c r="B33" s="352"/>
      <c r="C33" s="352"/>
      <c r="D33" s="352"/>
      <c r="E33" s="352"/>
      <c r="F33" s="352"/>
      <c r="G33" s="352"/>
      <c r="H33" s="352"/>
      <c r="I33" s="352"/>
      <c r="J33" s="352"/>
      <c r="K33" s="352"/>
      <c r="L33" s="352"/>
      <c r="M33" s="352"/>
      <c r="N33" s="373"/>
      <c r="O33" s="352"/>
      <c r="P33" s="375"/>
      <c r="Q33" s="378"/>
      <c r="R33" s="176" t="s">
        <v>168</v>
      </c>
      <c r="S33" s="170"/>
      <c r="T33" s="170"/>
      <c r="U33" s="170" t="e">
        <f>IF(R33=0,0,IF(#REF!="Leve 20%",20%,IF(#REF!="Menor 40%",40%,IF(#REF!="Moderado 60%",60%,IF(#REF!="Mayor 80%",80%,100%)))))</f>
        <v>#REF!</v>
      </c>
      <c r="V33" s="367"/>
      <c r="W33" s="355"/>
      <c r="X33" s="356"/>
      <c r="Y33" s="371"/>
      <c r="Z33" s="367"/>
      <c r="AA33" s="363"/>
      <c r="AB33" s="360"/>
      <c r="AC33" s="363"/>
      <c r="AD33" s="360"/>
      <c r="AE33" s="361"/>
      <c r="AF33" s="363"/>
      <c r="AG33" s="363"/>
      <c r="AH33" s="363"/>
      <c r="AI33" s="355"/>
      <c r="AJ33" s="365"/>
      <c r="AK33" s="365"/>
      <c r="AL33" s="178"/>
      <c r="AM33" s="367"/>
      <c r="AN33" s="355"/>
      <c r="AO33" s="356"/>
      <c r="AP33" s="352"/>
      <c r="AQ33" s="352"/>
      <c r="AR33" s="353"/>
      <c r="AS33" s="353"/>
      <c r="AT33" s="353"/>
      <c r="AU33" s="353"/>
      <c r="AV33" s="352"/>
      <c r="AW33" s="352"/>
      <c r="AX33" s="352"/>
      <c r="AY33" s="352"/>
      <c r="AZ33" s="353"/>
      <c r="BA33" s="353"/>
      <c r="BB33" s="353"/>
      <c r="BC33" s="352"/>
      <c r="BD33" s="352"/>
      <c r="BE33" s="352"/>
      <c r="BF33" s="353"/>
      <c r="BG33" s="353"/>
      <c r="BH33" s="353"/>
      <c r="BI33" s="352"/>
      <c r="BJ33" s="352"/>
      <c r="BK33" s="352"/>
      <c r="BL33" s="353"/>
      <c r="BM33" s="353"/>
      <c r="BN33" s="353"/>
    </row>
    <row r="34" spans="1:66" s="171" customFormat="1" ht="29.25" customHeight="1">
      <c r="A34" s="352"/>
      <c r="B34" s="352"/>
      <c r="C34" s="352"/>
      <c r="D34" s="352"/>
      <c r="E34" s="352"/>
      <c r="F34" s="352"/>
      <c r="G34" s="352"/>
      <c r="H34" s="352"/>
      <c r="I34" s="352"/>
      <c r="J34" s="352"/>
      <c r="K34" s="352"/>
      <c r="L34" s="352"/>
      <c r="M34" s="352"/>
      <c r="N34" s="373"/>
      <c r="O34" s="352"/>
      <c r="P34" s="375"/>
      <c r="Q34" s="378"/>
      <c r="R34" s="176" t="s">
        <v>169</v>
      </c>
      <c r="S34" s="170"/>
      <c r="T34" s="170"/>
      <c r="U34" s="170" t="e">
        <f>IF(R34=0,0,IF(#REF!="Leve 20%",20%,IF(#REF!="Menor 40%",40%,IF(#REF!="Moderado 60%",60%,IF(#REF!="Mayor 80%",80%,100%)))))</f>
        <v>#REF!</v>
      </c>
      <c r="V34" s="367"/>
      <c r="W34" s="355"/>
      <c r="X34" s="356"/>
      <c r="Y34" s="371"/>
      <c r="Z34" s="367" t="str">
        <f>IF(AA34="Preventivo","X",IF(AA27="Detectivo","X","X "))</f>
        <v xml:space="preserve">X </v>
      </c>
      <c r="AA34" s="362"/>
      <c r="AB34" s="358"/>
      <c r="AC34" s="362"/>
      <c r="AD34" s="368">
        <f t="shared" ref="AD34" si="1">IF(AC34="Automatico",25%,15%)</f>
        <v>0.15</v>
      </c>
      <c r="AE34" s="355">
        <f>AB34+AD34</f>
        <v>0.15</v>
      </c>
      <c r="AF34" s="362"/>
      <c r="AG34" s="362"/>
      <c r="AH34" s="362"/>
      <c r="AI34" s="355" t="e">
        <f>AI27-(AI27*AE34)</f>
        <v>#VALUE!</v>
      </c>
      <c r="AJ34" s="365"/>
      <c r="AK34" s="365"/>
      <c r="AL34" s="178"/>
      <c r="AM34" s="367"/>
      <c r="AN34" s="355"/>
      <c r="AO34" s="356"/>
      <c r="AP34" s="352"/>
      <c r="AQ34" s="352"/>
      <c r="AR34" s="352"/>
      <c r="AS34" s="357"/>
      <c r="AT34" s="357"/>
      <c r="AU34" s="352"/>
      <c r="AV34" s="352"/>
      <c r="AW34" s="352"/>
      <c r="AX34" s="352"/>
      <c r="AY34" s="352"/>
      <c r="AZ34" s="352"/>
      <c r="BA34" s="352"/>
      <c r="BB34" s="354"/>
      <c r="BC34" s="352"/>
      <c r="BD34" s="352"/>
      <c r="BE34" s="352"/>
      <c r="BF34" s="352"/>
      <c r="BG34" s="352"/>
      <c r="BH34" s="354"/>
      <c r="BI34" s="352"/>
      <c r="BJ34" s="352"/>
      <c r="BK34" s="352"/>
      <c r="BL34" s="352"/>
      <c r="BM34" s="352"/>
      <c r="BN34" s="354"/>
    </row>
    <row r="35" spans="1:66" s="171" customFormat="1" ht="29.25" customHeight="1">
      <c r="A35" s="352"/>
      <c r="B35" s="352"/>
      <c r="C35" s="352"/>
      <c r="D35" s="352"/>
      <c r="E35" s="352"/>
      <c r="F35" s="352"/>
      <c r="G35" s="352"/>
      <c r="H35" s="352"/>
      <c r="I35" s="352"/>
      <c r="J35" s="352"/>
      <c r="K35" s="352"/>
      <c r="L35" s="352"/>
      <c r="M35" s="352"/>
      <c r="N35" s="373"/>
      <c r="O35" s="352"/>
      <c r="P35" s="375"/>
      <c r="Q35" s="378"/>
      <c r="R35" s="176" t="s">
        <v>170</v>
      </c>
      <c r="S35" s="170"/>
      <c r="T35" s="170"/>
      <c r="U35" s="170" t="e">
        <f>IF(R35=0,0,IF(#REF!="Leve 20%",20%,IF(#REF!="Menor 40%",40%,IF(#REF!="Moderado 60%",60%,IF(#REF!="Mayor 80%",80%,100%)))))</f>
        <v>#REF!</v>
      </c>
      <c r="V35" s="367"/>
      <c r="W35" s="355"/>
      <c r="X35" s="356"/>
      <c r="Y35" s="371"/>
      <c r="Z35" s="361"/>
      <c r="AA35" s="363"/>
      <c r="AB35" s="359"/>
      <c r="AC35" s="363"/>
      <c r="AD35" s="369"/>
      <c r="AE35" s="361"/>
      <c r="AF35" s="362"/>
      <c r="AG35" s="363"/>
      <c r="AH35" s="363"/>
      <c r="AI35" s="355"/>
      <c r="AJ35" s="365"/>
      <c r="AK35" s="365"/>
      <c r="AL35" s="178"/>
      <c r="AM35" s="367"/>
      <c r="AN35" s="355"/>
      <c r="AO35" s="356"/>
      <c r="AP35" s="352"/>
      <c r="AQ35" s="353"/>
      <c r="AR35" s="353"/>
      <c r="AS35" s="353"/>
      <c r="AT35" s="353"/>
      <c r="AU35" s="353"/>
      <c r="AV35" s="352"/>
      <c r="AW35" s="353"/>
      <c r="AX35" s="353"/>
      <c r="AY35" s="353"/>
      <c r="AZ35" s="353"/>
      <c r="BA35" s="353"/>
      <c r="BB35" s="353"/>
      <c r="BC35" s="353"/>
      <c r="BD35" s="353"/>
      <c r="BE35" s="353"/>
      <c r="BF35" s="353"/>
      <c r="BG35" s="353"/>
      <c r="BH35" s="353"/>
      <c r="BI35" s="353"/>
      <c r="BJ35" s="353"/>
      <c r="BK35" s="353"/>
      <c r="BL35" s="353"/>
      <c r="BM35" s="353"/>
      <c r="BN35" s="353"/>
    </row>
    <row r="36" spans="1:66" s="171" customFormat="1" ht="29.25" customHeight="1">
      <c r="A36" s="352"/>
      <c r="B36" s="352"/>
      <c r="C36" s="352"/>
      <c r="D36" s="352"/>
      <c r="E36" s="352"/>
      <c r="F36" s="352"/>
      <c r="G36" s="352"/>
      <c r="H36" s="352"/>
      <c r="I36" s="352"/>
      <c r="J36" s="352"/>
      <c r="K36" s="352"/>
      <c r="L36" s="352"/>
      <c r="M36" s="352"/>
      <c r="N36" s="373"/>
      <c r="O36" s="352"/>
      <c r="P36" s="375"/>
      <c r="Q36" s="378"/>
      <c r="R36" s="176" t="s">
        <v>171</v>
      </c>
      <c r="S36" s="170"/>
      <c r="T36" s="170"/>
      <c r="U36" s="170" t="e">
        <f>IF(R36=0,0,IF(#REF!="Leve 20%",20%,IF(#REF!="Menor 40%",40%,IF(#REF!="Moderado 60%",60%,IF(#REF!="Mayor 80%",80%,100%)))))</f>
        <v>#REF!</v>
      </c>
      <c r="V36" s="367"/>
      <c r="W36" s="355"/>
      <c r="X36" s="356"/>
      <c r="Y36" s="371"/>
      <c r="Z36" s="361"/>
      <c r="AA36" s="363"/>
      <c r="AB36" s="359"/>
      <c r="AC36" s="363"/>
      <c r="AD36" s="369"/>
      <c r="AE36" s="361"/>
      <c r="AF36" s="362"/>
      <c r="AG36" s="363"/>
      <c r="AH36" s="363"/>
      <c r="AI36" s="355"/>
      <c r="AJ36" s="365"/>
      <c r="AK36" s="365"/>
      <c r="AL36" s="178"/>
      <c r="AM36" s="367"/>
      <c r="AN36" s="355"/>
      <c r="AO36" s="356"/>
      <c r="AP36" s="352"/>
      <c r="AQ36" s="353"/>
      <c r="AR36" s="353"/>
      <c r="AS36" s="353"/>
      <c r="AT36" s="353"/>
      <c r="AU36" s="353"/>
      <c r="AV36" s="352"/>
      <c r="AW36" s="353"/>
      <c r="AX36" s="353"/>
      <c r="AY36" s="353"/>
      <c r="AZ36" s="353"/>
      <c r="BA36" s="353"/>
      <c r="BB36" s="353"/>
      <c r="BC36" s="353"/>
      <c r="BD36" s="353"/>
      <c r="BE36" s="353"/>
      <c r="BF36" s="353"/>
      <c r="BG36" s="353"/>
      <c r="BH36" s="353"/>
      <c r="BI36" s="353"/>
      <c r="BJ36" s="353"/>
      <c r="BK36" s="353"/>
      <c r="BL36" s="353"/>
      <c r="BM36" s="353"/>
      <c r="BN36" s="353"/>
    </row>
    <row r="37" spans="1:66" s="171" customFormat="1" ht="29.25" customHeight="1">
      <c r="A37" s="352"/>
      <c r="B37" s="352"/>
      <c r="C37" s="352"/>
      <c r="D37" s="352"/>
      <c r="E37" s="352"/>
      <c r="F37" s="352"/>
      <c r="G37" s="352"/>
      <c r="H37" s="352"/>
      <c r="I37" s="352"/>
      <c r="J37" s="352"/>
      <c r="K37" s="352"/>
      <c r="L37" s="352"/>
      <c r="M37" s="352"/>
      <c r="N37" s="373"/>
      <c r="O37" s="352"/>
      <c r="P37" s="375"/>
      <c r="Q37" s="378"/>
      <c r="R37" s="176" t="s">
        <v>172</v>
      </c>
      <c r="S37" s="170"/>
      <c r="T37" s="170"/>
      <c r="U37" s="170" t="e">
        <f>IF(R37=0,0,IF(#REF!="Leve 20%",20%,IF(#REF!="Menor 40%",40%,IF(#REF!="Moderado 60%",60%,IF(#REF!="Mayor 80%",80%,100%)))))</f>
        <v>#REF!</v>
      </c>
      <c r="V37" s="367"/>
      <c r="W37" s="355"/>
      <c r="X37" s="356"/>
      <c r="Y37" s="371"/>
      <c r="Z37" s="361"/>
      <c r="AA37" s="363"/>
      <c r="AB37" s="359"/>
      <c r="AC37" s="363"/>
      <c r="AD37" s="369"/>
      <c r="AE37" s="361"/>
      <c r="AF37" s="362"/>
      <c r="AG37" s="363"/>
      <c r="AH37" s="363"/>
      <c r="AI37" s="355"/>
      <c r="AJ37" s="365"/>
      <c r="AK37" s="365"/>
      <c r="AL37" s="178"/>
      <c r="AM37" s="367"/>
      <c r="AN37" s="355"/>
      <c r="AO37" s="356"/>
      <c r="AP37" s="352"/>
      <c r="AQ37" s="353"/>
      <c r="AR37" s="353"/>
      <c r="AS37" s="353"/>
      <c r="AT37" s="353"/>
      <c r="AU37" s="353"/>
      <c r="AV37" s="352"/>
      <c r="AW37" s="353"/>
      <c r="AX37" s="353"/>
      <c r="AY37" s="353"/>
      <c r="AZ37" s="353"/>
      <c r="BA37" s="353"/>
      <c r="BB37" s="353"/>
      <c r="BC37" s="353"/>
      <c r="BD37" s="353"/>
      <c r="BE37" s="353"/>
      <c r="BF37" s="353"/>
      <c r="BG37" s="353"/>
      <c r="BH37" s="353"/>
      <c r="BI37" s="353"/>
      <c r="BJ37" s="353"/>
      <c r="BK37" s="353"/>
      <c r="BL37" s="353"/>
      <c r="BM37" s="353"/>
      <c r="BN37" s="353"/>
    </row>
    <row r="38" spans="1:66" s="171" customFormat="1" ht="29.25" customHeight="1">
      <c r="A38" s="352"/>
      <c r="B38" s="352"/>
      <c r="C38" s="352"/>
      <c r="D38" s="352"/>
      <c r="E38" s="352"/>
      <c r="F38" s="352"/>
      <c r="G38" s="352"/>
      <c r="H38" s="352"/>
      <c r="I38" s="352"/>
      <c r="J38" s="352"/>
      <c r="K38" s="352"/>
      <c r="L38" s="352"/>
      <c r="M38" s="352"/>
      <c r="N38" s="373"/>
      <c r="O38" s="352"/>
      <c r="P38" s="375"/>
      <c r="Q38" s="378"/>
      <c r="R38" s="176" t="s">
        <v>173</v>
      </c>
      <c r="S38" s="170"/>
      <c r="T38" s="170"/>
      <c r="U38" s="170" t="e">
        <f>IF(R38=0,0,IF(#REF!="Leve 20%",20%,IF(#REF!="Menor 40%",40%,IF(#REF!="Moderado 60%",60%,IF(#REF!="Mayor 80%",80%,100%)))))</f>
        <v>#REF!</v>
      </c>
      <c r="V38" s="367"/>
      <c r="W38" s="355"/>
      <c r="X38" s="356"/>
      <c r="Y38" s="371"/>
      <c r="Z38" s="361"/>
      <c r="AA38" s="363"/>
      <c r="AB38" s="359"/>
      <c r="AC38" s="363"/>
      <c r="AD38" s="369"/>
      <c r="AE38" s="361"/>
      <c r="AF38" s="362"/>
      <c r="AG38" s="363"/>
      <c r="AH38" s="363"/>
      <c r="AI38" s="355"/>
      <c r="AJ38" s="365"/>
      <c r="AK38" s="365"/>
      <c r="AL38" s="178"/>
      <c r="AM38" s="367"/>
      <c r="AN38" s="355"/>
      <c r="AO38" s="356"/>
      <c r="AP38" s="352"/>
      <c r="AQ38" s="353"/>
      <c r="AR38" s="353"/>
      <c r="AS38" s="353"/>
      <c r="AT38" s="353"/>
      <c r="AU38" s="353"/>
      <c r="AV38" s="352"/>
      <c r="AW38" s="353"/>
      <c r="AX38" s="353"/>
      <c r="AY38" s="353"/>
      <c r="AZ38" s="353"/>
      <c r="BA38" s="353"/>
      <c r="BB38" s="353"/>
      <c r="BC38" s="353"/>
      <c r="BD38" s="353"/>
      <c r="BE38" s="353"/>
      <c r="BF38" s="353"/>
      <c r="BG38" s="353"/>
      <c r="BH38" s="353"/>
      <c r="BI38" s="353"/>
      <c r="BJ38" s="353"/>
      <c r="BK38" s="353"/>
      <c r="BL38" s="353"/>
      <c r="BM38" s="353"/>
      <c r="BN38" s="353"/>
    </row>
    <row r="39" spans="1:66" s="171" customFormat="1" ht="29.25" customHeight="1">
      <c r="A39" s="352"/>
      <c r="B39" s="352"/>
      <c r="C39" s="352"/>
      <c r="D39" s="352"/>
      <c r="E39" s="352"/>
      <c r="F39" s="352"/>
      <c r="G39" s="352"/>
      <c r="H39" s="352"/>
      <c r="I39" s="352"/>
      <c r="J39" s="352"/>
      <c r="K39" s="352"/>
      <c r="L39" s="352"/>
      <c r="M39" s="352"/>
      <c r="N39" s="373"/>
      <c r="O39" s="352"/>
      <c r="P39" s="375"/>
      <c r="Q39" s="378"/>
      <c r="R39" s="176" t="s">
        <v>174</v>
      </c>
      <c r="S39" s="170"/>
      <c r="T39" s="170"/>
      <c r="U39" s="170" t="e">
        <f>IF(R39=0,0,IF(#REF!="Leve 20%",20%,IF(#REF!="Menor 40%",40%,IF(#REF!="Moderado 60%",60%,IF(#REF!="Mayor 80%",80%,100%)))))</f>
        <v>#REF!</v>
      </c>
      <c r="V39" s="367"/>
      <c r="W39" s="355"/>
      <c r="X39" s="356"/>
      <c r="Y39" s="371"/>
      <c r="Z39" s="361"/>
      <c r="AA39" s="363"/>
      <c r="AB39" s="359"/>
      <c r="AC39" s="363"/>
      <c r="AD39" s="369"/>
      <c r="AE39" s="361"/>
      <c r="AF39" s="362"/>
      <c r="AG39" s="363"/>
      <c r="AH39" s="363"/>
      <c r="AI39" s="355"/>
      <c r="AJ39" s="365"/>
      <c r="AK39" s="365"/>
      <c r="AL39" s="178"/>
      <c r="AM39" s="367"/>
      <c r="AN39" s="355"/>
      <c r="AO39" s="356"/>
      <c r="AP39" s="352"/>
      <c r="AQ39" s="353"/>
      <c r="AR39" s="353"/>
      <c r="AS39" s="353"/>
      <c r="AT39" s="353"/>
      <c r="AU39" s="353"/>
      <c r="AV39" s="352"/>
      <c r="AW39" s="353"/>
      <c r="AX39" s="353"/>
      <c r="AY39" s="353"/>
      <c r="AZ39" s="353"/>
      <c r="BA39" s="353"/>
      <c r="BB39" s="353"/>
      <c r="BC39" s="353"/>
      <c r="BD39" s="353"/>
      <c r="BE39" s="353"/>
      <c r="BF39" s="353"/>
      <c r="BG39" s="353"/>
      <c r="BH39" s="353"/>
      <c r="BI39" s="353"/>
      <c r="BJ39" s="353"/>
      <c r="BK39" s="353"/>
      <c r="BL39" s="353"/>
      <c r="BM39" s="353"/>
      <c r="BN39" s="353"/>
    </row>
    <row r="40" spans="1:66" s="171" customFormat="1" ht="29.25" customHeight="1">
      <c r="A40" s="352"/>
      <c r="B40" s="352"/>
      <c r="C40" s="352"/>
      <c r="D40" s="352"/>
      <c r="E40" s="352"/>
      <c r="F40" s="352"/>
      <c r="G40" s="352"/>
      <c r="H40" s="352"/>
      <c r="I40" s="352"/>
      <c r="J40" s="352"/>
      <c r="K40" s="352"/>
      <c r="L40" s="352"/>
      <c r="M40" s="352"/>
      <c r="N40" s="373"/>
      <c r="O40" s="352"/>
      <c r="P40" s="375"/>
      <c r="Q40" s="378"/>
      <c r="R40" s="176" t="s">
        <v>175</v>
      </c>
      <c r="S40" s="170"/>
      <c r="T40" s="170"/>
      <c r="U40" s="170"/>
      <c r="V40" s="367"/>
      <c r="W40" s="355"/>
      <c r="X40" s="356"/>
      <c r="Y40" s="371"/>
      <c r="Z40" s="361"/>
      <c r="AA40" s="363"/>
      <c r="AB40" s="359"/>
      <c r="AC40" s="363"/>
      <c r="AD40" s="369"/>
      <c r="AE40" s="361"/>
      <c r="AF40" s="362"/>
      <c r="AG40" s="363"/>
      <c r="AH40" s="363"/>
      <c r="AI40" s="355"/>
      <c r="AJ40" s="365"/>
      <c r="AK40" s="365"/>
      <c r="AL40" s="178"/>
      <c r="AM40" s="367"/>
      <c r="AN40" s="355"/>
      <c r="AO40" s="356"/>
      <c r="AP40" s="352"/>
      <c r="AQ40" s="353"/>
      <c r="AR40" s="353"/>
      <c r="AS40" s="353"/>
      <c r="AT40" s="353"/>
      <c r="AU40" s="353"/>
      <c r="AV40" s="352"/>
      <c r="AW40" s="353"/>
      <c r="AX40" s="353"/>
      <c r="AY40" s="353"/>
      <c r="AZ40" s="353"/>
      <c r="BA40" s="353"/>
      <c r="BB40" s="353"/>
      <c r="BC40" s="353"/>
      <c r="BD40" s="353"/>
      <c r="BE40" s="353"/>
      <c r="BF40" s="353"/>
      <c r="BG40" s="353"/>
      <c r="BH40" s="353"/>
      <c r="BI40" s="353"/>
      <c r="BJ40" s="353"/>
      <c r="BK40" s="353"/>
      <c r="BL40" s="353"/>
      <c r="BM40" s="353"/>
      <c r="BN40" s="353"/>
    </row>
    <row r="41" spans="1:66" s="171" customFormat="1" ht="29.25" customHeight="1">
      <c r="A41" s="352"/>
      <c r="B41" s="352"/>
      <c r="C41" s="352"/>
      <c r="D41" s="352"/>
      <c r="E41" s="352"/>
      <c r="F41" s="352"/>
      <c r="G41" s="352"/>
      <c r="H41" s="352"/>
      <c r="I41" s="352"/>
      <c r="J41" s="352"/>
      <c r="K41" s="352"/>
      <c r="L41" s="352"/>
      <c r="M41" s="352"/>
      <c r="N41" s="373"/>
      <c r="O41" s="352"/>
      <c r="P41" s="375"/>
      <c r="Q41" s="378"/>
      <c r="R41" s="176" t="s">
        <v>176</v>
      </c>
      <c r="S41" s="170"/>
      <c r="T41" s="170"/>
      <c r="U41" s="170"/>
      <c r="V41" s="367"/>
      <c r="W41" s="355"/>
      <c r="X41" s="356"/>
      <c r="Y41" s="371"/>
      <c r="Z41" s="361"/>
      <c r="AA41" s="363"/>
      <c r="AB41" s="359"/>
      <c r="AC41" s="363"/>
      <c r="AD41" s="369"/>
      <c r="AE41" s="361"/>
      <c r="AF41" s="362"/>
      <c r="AG41" s="363"/>
      <c r="AH41" s="363"/>
      <c r="AI41" s="355"/>
      <c r="AJ41" s="365"/>
      <c r="AK41" s="365"/>
      <c r="AL41" s="178"/>
      <c r="AM41" s="367"/>
      <c r="AN41" s="355"/>
      <c r="AO41" s="356"/>
      <c r="AP41" s="352"/>
      <c r="AQ41" s="353"/>
      <c r="AR41" s="353"/>
      <c r="AS41" s="353"/>
      <c r="AT41" s="353"/>
      <c r="AU41" s="353"/>
      <c r="AV41" s="352"/>
      <c r="AW41" s="353"/>
      <c r="AX41" s="353"/>
      <c r="AY41" s="353"/>
      <c r="AZ41" s="353"/>
      <c r="BA41" s="353"/>
      <c r="BB41" s="353"/>
      <c r="BC41" s="353"/>
      <c r="BD41" s="353"/>
      <c r="BE41" s="353"/>
      <c r="BF41" s="353"/>
      <c r="BG41" s="353"/>
      <c r="BH41" s="353"/>
      <c r="BI41" s="353"/>
      <c r="BJ41" s="353"/>
      <c r="BK41" s="353"/>
      <c r="BL41" s="353"/>
      <c r="BM41" s="353"/>
      <c r="BN41" s="353"/>
    </row>
    <row r="42" spans="1:66" s="171" customFormat="1" ht="29.25" customHeight="1">
      <c r="A42" s="352"/>
      <c r="B42" s="352"/>
      <c r="C42" s="352"/>
      <c r="D42" s="352"/>
      <c r="E42" s="352"/>
      <c r="F42" s="352"/>
      <c r="G42" s="352"/>
      <c r="H42" s="352"/>
      <c r="I42" s="352"/>
      <c r="J42" s="352"/>
      <c r="K42" s="352"/>
      <c r="L42" s="352"/>
      <c r="M42" s="352"/>
      <c r="N42" s="373"/>
      <c r="O42" s="352"/>
      <c r="P42" s="375"/>
      <c r="Q42" s="378"/>
      <c r="R42" s="176" t="s">
        <v>177</v>
      </c>
      <c r="S42" s="170"/>
      <c r="T42" s="170"/>
      <c r="U42" s="170"/>
      <c r="V42" s="367"/>
      <c r="W42" s="355"/>
      <c r="X42" s="356"/>
      <c r="Y42" s="371"/>
      <c r="Z42" s="361"/>
      <c r="AA42" s="363"/>
      <c r="AB42" s="359"/>
      <c r="AC42" s="363"/>
      <c r="AD42" s="369"/>
      <c r="AE42" s="361"/>
      <c r="AF42" s="362"/>
      <c r="AG42" s="363"/>
      <c r="AH42" s="363"/>
      <c r="AI42" s="355"/>
      <c r="AJ42" s="365"/>
      <c r="AK42" s="365"/>
      <c r="AL42" s="178"/>
      <c r="AM42" s="367"/>
      <c r="AN42" s="355"/>
      <c r="AO42" s="356"/>
      <c r="AP42" s="352"/>
      <c r="AQ42" s="353"/>
      <c r="AR42" s="353"/>
      <c r="AS42" s="353"/>
      <c r="AT42" s="353"/>
      <c r="AU42" s="353"/>
      <c r="AV42" s="352"/>
      <c r="AW42" s="353"/>
      <c r="AX42" s="353"/>
      <c r="AY42" s="353"/>
      <c r="AZ42" s="353"/>
      <c r="BA42" s="353"/>
      <c r="BB42" s="353"/>
      <c r="BC42" s="353"/>
      <c r="BD42" s="353"/>
      <c r="BE42" s="353"/>
      <c r="BF42" s="353"/>
      <c r="BG42" s="353"/>
      <c r="BH42" s="353"/>
      <c r="BI42" s="353"/>
      <c r="BJ42" s="353"/>
      <c r="BK42" s="353"/>
      <c r="BL42" s="353"/>
      <c r="BM42" s="353"/>
      <c r="BN42" s="353"/>
    </row>
    <row r="43" spans="1:66" s="171" customFormat="1" ht="29.25" customHeight="1">
      <c r="A43" s="352"/>
      <c r="B43" s="352"/>
      <c r="C43" s="352"/>
      <c r="D43" s="352"/>
      <c r="E43" s="352"/>
      <c r="F43" s="352"/>
      <c r="G43" s="352"/>
      <c r="H43" s="352"/>
      <c r="I43" s="352"/>
      <c r="J43" s="352"/>
      <c r="K43" s="352"/>
      <c r="L43" s="352"/>
      <c r="M43" s="352"/>
      <c r="N43" s="373"/>
      <c r="O43" s="352"/>
      <c r="P43" s="375"/>
      <c r="Q43" s="378"/>
      <c r="R43" s="176" t="s">
        <v>178</v>
      </c>
      <c r="S43" s="170"/>
      <c r="T43" s="170"/>
      <c r="U43" s="170"/>
      <c r="V43" s="367"/>
      <c r="W43" s="355"/>
      <c r="X43" s="356"/>
      <c r="Y43" s="371"/>
      <c r="Z43" s="361"/>
      <c r="AA43" s="363"/>
      <c r="AB43" s="359"/>
      <c r="AC43" s="363"/>
      <c r="AD43" s="369"/>
      <c r="AE43" s="361"/>
      <c r="AF43" s="362"/>
      <c r="AG43" s="363"/>
      <c r="AH43" s="363"/>
      <c r="AI43" s="355"/>
      <c r="AJ43" s="365"/>
      <c r="AK43" s="365"/>
      <c r="AL43" s="178"/>
      <c r="AM43" s="367"/>
      <c r="AN43" s="355"/>
      <c r="AO43" s="356"/>
      <c r="AP43" s="352"/>
      <c r="AQ43" s="353"/>
      <c r="AR43" s="353"/>
      <c r="AS43" s="353"/>
      <c r="AT43" s="353"/>
      <c r="AU43" s="353"/>
      <c r="AV43" s="352"/>
      <c r="AW43" s="353"/>
      <c r="AX43" s="353"/>
      <c r="AY43" s="353"/>
      <c r="AZ43" s="353"/>
      <c r="BA43" s="353"/>
      <c r="BB43" s="353"/>
      <c r="BC43" s="353"/>
      <c r="BD43" s="353"/>
      <c r="BE43" s="353"/>
      <c r="BF43" s="353"/>
      <c r="BG43" s="353"/>
      <c r="BH43" s="353"/>
      <c r="BI43" s="353"/>
      <c r="BJ43" s="353"/>
      <c r="BK43" s="353"/>
      <c r="BL43" s="353"/>
      <c r="BM43" s="353"/>
      <c r="BN43" s="353"/>
    </row>
    <row r="44" spans="1:66" s="171" customFormat="1" ht="29.25" customHeight="1">
      <c r="A44" s="352"/>
      <c r="B44" s="352"/>
      <c r="C44" s="352"/>
      <c r="D44" s="352"/>
      <c r="E44" s="352"/>
      <c r="F44" s="352"/>
      <c r="G44" s="352"/>
      <c r="H44" s="352"/>
      <c r="I44" s="352"/>
      <c r="J44" s="352"/>
      <c r="K44" s="352"/>
      <c r="L44" s="352"/>
      <c r="M44" s="352"/>
      <c r="N44" s="373"/>
      <c r="O44" s="352"/>
      <c r="P44" s="375"/>
      <c r="Q44" s="378"/>
      <c r="R44" s="176" t="s">
        <v>179</v>
      </c>
      <c r="S44" s="170"/>
      <c r="T44" s="170"/>
      <c r="U44" s="170"/>
      <c r="V44" s="367"/>
      <c r="W44" s="355"/>
      <c r="X44" s="356"/>
      <c r="Y44" s="371"/>
      <c r="Z44" s="361"/>
      <c r="AA44" s="363"/>
      <c r="AB44" s="359"/>
      <c r="AC44" s="363"/>
      <c r="AD44" s="369"/>
      <c r="AE44" s="361"/>
      <c r="AF44" s="362"/>
      <c r="AG44" s="363"/>
      <c r="AH44" s="363"/>
      <c r="AI44" s="355"/>
      <c r="AJ44" s="365"/>
      <c r="AK44" s="365"/>
      <c r="AL44" s="178"/>
      <c r="AM44" s="367"/>
      <c r="AN44" s="355"/>
      <c r="AO44" s="356"/>
      <c r="AP44" s="352"/>
      <c r="AQ44" s="353"/>
      <c r="AR44" s="353"/>
      <c r="AS44" s="353"/>
      <c r="AT44" s="353"/>
      <c r="AU44" s="353"/>
      <c r="AV44" s="352"/>
      <c r="AW44" s="353"/>
      <c r="AX44" s="353"/>
      <c r="AY44" s="353"/>
      <c r="AZ44" s="353"/>
      <c r="BA44" s="353"/>
      <c r="BB44" s="353"/>
      <c r="BC44" s="353"/>
      <c r="BD44" s="353"/>
      <c r="BE44" s="353"/>
      <c r="BF44" s="353"/>
      <c r="BG44" s="353"/>
      <c r="BH44" s="353"/>
      <c r="BI44" s="353"/>
      <c r="BJ44" s="353"/>
      <c r="BK44" s="353"/>
      <c r="BL44" s="353"/>
      <c r="BM44" s="353"/>
      <c r="BN44" s="353"/>
    </row>
    <row r="45" spans="1:66" s="171" customFormat="1" ht="29.25" customHeight="1">
      <c r="A45" s="352"/>
      <c r="B45" s="352"/>
      <c r="C45" s="352"/>
      <c r="D45" s="352"/>
      <c r="E45" s="352"/>
      <c r="F45" s="352"/>
      <c r="G45" s="352"/>
      <c r="H45" s="352"/>
      <c r="I45" s="352"/>
      <c r="J45" s="352"/>
      <c r="K45" s="352"/>
      <c r="L45" s="352"/>
      <c r="M45" s="352"/>
      <c r="N45" s="373"/>
      <c r="O45" s="352"/>
      <c r="P45" s="375"/>
      <c r="Q45" s="378"/>
      <c r="R45" s="176" t="s">
        <v>180</v>
      </c>
      <c r="S45" s="170"/>
      <c r="T45" s="170"/>
      <c r="U45" s="170"/>
      <c r="V45" s="367"/>
      <c r="W45" s="355"/>
      <c r="X45" s="356"/>
      <c r="Y45" s="371"/>
      <c r="Z45" s="361"/>
      <c r="AA45" s="363"/>
      <c r="AB45" s="359"/>
      <c r="AC45" s="363"/>
      <c r="AD45" s="369"/>
      <c r="AE45" s="361"/>
      <c r="AF45" s="362"/>
      <c r="AG45" s="363"/>
      <c r="AH45" s="363"/>
      <c r="AI45" s="355"/>
      <c r="AJ45" s="365"/>
      <c r="AK45" s="365"/>
      <c r="AL45" s="178"/>
      <c r="AM45" s="367"/>
      <c r="AN45" s="355"/>
      <c r="AO45" s="356"/>
      <c r="AP45" s="352"/>
      <c r="AQ45" s="353"/>
      <c r="AR45" s="353"/>
      <c r="AS45" s="353"/>
      <c r="AT45" s="353"/>
      <c r="AU45" s="353"/>
      <c r="AV45" s="352"/>
      <c r="AW45" s="353"/>
      <c r="AX45" s="353"/>
      <c r="AY45" s="353"/>
      <c r="AZ45" s="353"/>
      <c r="BA45" s="353"/>
      <c r="BB45" s="353"/>
      <c r="BC45" s="353"/>
      <c r="BD45" s="353"/>
      <c r="BE45" s="353"/>
      <c r="BF45" s="353"/>
      <c r="BG45" s="353"/>
      <c r="BH45" s="353"/>
      <c r="BI45" s="353"/>
      <c r="BJ45" s="353"/>
      <c r="BK45" s="353"/>
      <c r="BL45" s="353"/>
      <c r="BM45" s="353"/>
      <c r="BN45" s="353"/>
    </row>
    <row r="46" spans="1:66" s="171" customFormat="1" ht="29.25" customHeight="1">
      <c r="A46" s="352"/>
      <c r="B46" s="352"/>
      <c r="C46" s="352"/>
      <c r="D46" s="352"/>
      <c r="E46" s="352"/>
      <c r="F46" s="352"/>
      <c r="G46" s="352"/>
      <c r="H46" s="352"/>
      <c r="I46" s="352"/>
      <c r="J46" s="352"/>
      <c r="K46" s="352"/>
      <c r="L46" s="352"/>
      <c r="M46" s="352"/>
      <c r="N46" s="373"/>
      <c r="O46" s="352"/>
      <c r="P46" s="376"/>
      <c r="Q46" s="379"/>
      <c r="R46" s="179" t="s">
        <v>181</v>
      </c>
      <c r="S46" s="170">
        <f>COUNTA(S27:S45)</f>
        <v>0</v>
      </c>
      <c r="T46" s="170">
        <f>COUNTA(T27:T45)</f>
        <v>0</v>
      </c>
      <c r="U46" s="170"/>
      <c r="V46" s="367"/>
      <c r="W46" s="355"/>
      <c r="X46" s="356"/>
      <c r="Y46" s="371"/>
      <c r="Z46" s="361"/>
      <c r="AA46" s="363"/>
      <c r="AB46" s="360"/>
      <c r="AC46" s="363"/>
      <c r="AD46" s="370"/>
      <c r="AE46" s="361"/>
      <c r="AF46" s="362"/>
      <c r="AG46" s="363"/>
      <c r="AH46" s="363"/>
      <c r="AI46" s="355"/>
      <c r="AJ46" s="366"/>
      <c r="AK46" s="366"/>
      <c r="AL46" s="180"/>
      <c r="AM46" s="367"/>
      <c r="AN46" s="355"/>
      <c r="AO46" s="356"/>
      <c r="AP46" s="352"/>
      <c r="AQ46" s="353"/>
      <c r="AR46" s="353"/>
      <c r="AS46" s="353"/>
      <c r="AT46" s="353"/>
      <c r="AU46" s="353"/>
      <c r="AV46" s="352"/>
      <c r="AW46" s="353"/>
      <c r="AX46" s="353"/>
      <c r="AY46" s="353"/>
      <c r="AZ46" s="353"/>
      <c r="BA46" s="353"/>
      <c r="BB46" s="353"/>
      <c r="BC46" s="353"/>
      <c r="BD46" s="353"/>
      <c r="BE46" s="353"/>
      <c r="BF46" s="353"/>
      <c r="BG46" s="353"/>
      <c r="BH46" s="353"/>
      <c r="BI46" s="353"/>
      <c r="BJ46" s="353"/>
      <c r="BK46" s="353"/>
      <c r="BL46" s="353"/>
      <c r="BM46" s="353"/>
      <c r="BN46" s="353"/>
    </row>
    <row r="47" spans="1:66" ht="29.25" customHeight="1">
      <c r="A47" s="327"/>
      <c r="B47" s="327"/>
      <c r="C47" s="327"/>
      <c r="D47" s="327"/>
      <c r="E47" s="327"/>
      <c r="F47" s="327"/>
      <c r="G47" s="327"/>
      <c r="H47" s="327"/>
      <c r="I47" s="327"/>
      <c r="J47" s="327"/>
      <c r="K47" s="327"/>
      <c r="L47" s="327"/>
      <c r="M47" s="327"/>
      <c r="N47" s="345"/>
      <c r="O47" s="327"/>
      <c r="P47" s="346" t="str">
        <f>IF(O47=0,"Defina la frecuencia",IF(O47="Se espera que el evento ocurra en la mayoria de las circunstancias
Mas de 1 vez en el año","Casi seguro",IF(O47="Es viable que el evento ocurra en la mayoria de las circunstancias.
Al menos 1 vez en el ultimo año","Probable",IF(O47="El Evento podrá ocurrir en algun momento.
Al menos 1 vez en los ultimos 2 años","Posible",IF(O47="El Evento podrá ocurrir en algun momento.
Al menos 1 vez en los ultimos 5 años","Improbable","Rara vez")))))</f>
        <v>Defina la frecuencia</v>
      </c>
      <c r="Q47" s="349">
        <f>IF(P47="Casi seguro",100%,IF(P47="Probable",80%,IF(P47="Posible",60%,IF(P47="Improbable",40%,IF(P47="Rara vez",20%,0)))))</f>
        <v>0</v>
      </c>
      <c r="R47" s="73" t="s">
        <v>160</v>
      </c>
      <c r="S47" s="36"/>
      <c r="T47" s="36"/>
      <c r="U47" s="36" t="e">
        <f>IF(R47=0,0,IF(#REF!="Leve 20%",20%,IF(#REF!="Menor 40%",40%,IF(#REF!="Moderado 60%",60%,IF(#REF!="Mayor 80%",80%,100%)))))</f>
        <v>#REF!</v>
      </c>
      <c r="V47" s="329" t="str">
        <f>IF(S66&lt;=5,"Moderado",IF(S66&lt;=11,"Mayor","Catastrofico"))</f>
        <v>Moderado</v>
      </c>
      <c r="W47" s="339">
        <f>IF(V47=0,0,IF(V47="Moderado",60%,IF(V47="Mayor",80%,100%)))</f>
        <v>0.6</v>
      </c>
      <c r="X47" s="344" t="e">
        <f>VLOOKUP(P47,Matriz!B63:G68,MATCH(V47,Matriz!B63:G63,0),FALSE)</f>
        <v>#N/A</v>
      </c>
      <c r="Y47" s="328"/>
      <c r="Z47" s="329" t="str">
        <f>IF(AA47="Preventivo","X",IF(AA47="Detectivo","X","X "))</f>
        <v xml:space="preserve">X </v>
      </c>
      <c r="AA47" s="331"/>
      <c r="AB47" s="333" t="str">
        <f>IF(AA47="","",IF(AA47="Preventivo",25%,15%))</f>
        <v/>
      </c>
      <c r="AC47" s="331"/>
      <c r="AD47" s="333">
        <f>IF(AC47="Automatico",25%,15%)</f>
        <v>0.15</v>
      </c>
      <c r="AE47" s="339" t="e">
        <f>AB47+AD47</f>
        <v>#VALUE!</v>
      </c>
      <c r="AF47" s="331"/>
      <c r="AG47" s="331"/>
      <c r="AH47" s="331"/>
      <c r="AI47" s="339" t="e">
        <f>Q47-(Q47*AE47)</f>
        <v>#VALUE!</v>
      </c>
      <c r="AJ47" s="341" t="e">
        <f>IF(AK47=0,"Defina la frecuencia",IF(AK47=20%,"Rara vez",IF(AK47=40%,"Improbable",IF(AK47=60%,"Posible",IF(AK47=80%,"Probable","Casi seguro")))))</f>
        <v>#VALUE!</v>
      </c>
      <c r="AK47" s="341" t="e">
        <f>IF(AI54&lt;20%,20%,IF(AI54&lt;40%,40%,IF(AI54&lt;60%,60%,IF(AI54&lt;80%,80%,100%))))</f>
        <v>#VALUE!</v>
      </c>
      <c r="AL47" s="48" t="e">
        <f>VALUE(AK47)</f>
        <v>#VALUE!</v>
      </c>
      <c r="AM47" s="329" t="str">
        <f>V47</f>
        <v>Moderado</v>
      </c>
      <c r="AN47" s="339">
        <f>W47</f>
        <v>0.6</v>
      </c>
      <c r="AO47" s="344" t="e">
        <f>VLOOKUP(AJ47,Matriz!B63:G68,MATCH(AM47,Matriz!B63:G63,0),FALSE)</f>
        <v>#VALUE!</v>
      </c>
      <c r="AP47" s="327"/>
      <c r="AQ47" s="327"/>
      <c r="AR47" s="327"/>
      <c r="AS47" s="340"/>
      <c r="AT47" s="340"/>
      <c r="AU47" s="327"/>
      <c r="AV47" s="327"/>
      <c r="AW47" s="327"/>
      <c r="AX47" s="327"/>
      <c r="AY47" s="327"/>
      <c r="AZ47" s="327"/>
      <c r="BA47" s="327"/>
      <c r="BB47" s="325"/>
      <c r="BC47" s="327"/>
      <c r="BD47" s="327"/>
      <c r="BE47" s="327"/>
      <c r="BF47" s="327"/>
      <c r="BG47" s="327"/>
      <c r="BH47" s="325"/>
      <c r="BI47" s="327"/>
      <c r="BJ47" s="327"/>
      <c r="BK47" s="327"/>
      <c r="BL47" s="327"/>
      <c r="BM47" s="327"/>
      <c r="BN47" s="325"/>
    </row>
    <row r="48" spans="1:66" ht="29.25" customHeight="1">
      <c r="A48" s="327"/>
      <c r="B48" s="327"/>
      <c r="C48" s="327"/>
      <c r="D48" s="327"/>
      <c r="E48" s="327"/>
      <c r="F48" s="327"/>
      <c r="G48" s="327"/>
      <c r="H48" s="327"/>
      <c r="I48" s="327"/>
      <c r="J48" s="327"/>
      <c r="K48" s="327"/>
      <c r="L48" s="327"/>
      <c r="M48" s="327"/>
      <c r="N48" s="345"/>
      <c r="O48" s="327"/>
      <c r="P48" s="347"/>
      <c r="Q48" s="350"/>
      <c r="R48" s="73" t="s">
        <v>163</v>
      </c>
      <c r="S48" s="36"/>
      <c r="T48" s="36"/>
      <c r="U48" s="36" t="e">
        <f>IF(R48=0,0,IF(#REF!="Leve 20%",20%,IF(#REF!="Menor 40%",40%,IF(#REF!="Moderado 60%",60%,IF(#REF!="Mayor 80%",80%,100%)))))</f>
        <v>#REF!</v>
      </c>
      <c r="V48" s="329"/>
      <c r="W48" s="339"/>
      <c r="X48" s="344"/>
      <c r="Y48" s="328"/>
      <c r="Z48" s="329"/>
      <c r="AA48" s="332"/>
      <c r="AB48" s="334"/>
      <c r="AC48" s="332"/>
      <c r="AD48" s="334"/>
      <c r="AE48" s="330"/>
      <c r="AF48" s="332"/>
      <c r="AG48" s="332"/>
      <c r="AH48" s="332"/>
      <c r="AI48" s="339"/>
      <c r="AJ48" s="342"/>
      <c r="AK48" s="342"/>
      <c r="AL48" s="49"/>
      <c r="AM48" s="329"/>
      <c r="AN48" s="339"/>
      <c r="AO48" s="344"/>
      <c r="AP48" s="327"/>
      <c r="AQ48" s="327"/>
      <c r="AR48" s="326"/>
      <c r="AS48" s="326"/>
      <c r="AT48" s="326"/>
      <c r="AU48" s="326"/>
      <c r="AV48" s="327"/>
      <c r="AW48" s="327"/>
      <c r="AX48" s="327"/>
      <c r="AY48" s="327"/>
      <c r="AZ48" s="326"/>
      <c r="BA48" s="326"/>
      <c r="BB48" s="326"/>
      <c r="BC48" s="327"/>
      <c r="BD48" s="327"/>
      <c r="BE48" s="327"/>
      <c r="BF48" s="326"/>
      <c r="BG48" s="326"/>
      <c r="BH48" s="326"/>
      <c r="BI48" s="327"/>
      <c r="BJ48" s="327"/>
      <c r="BK48" s="327"/>
      <c r="BL48" s="326"/>
      <c r="BM48" s="326"/>
      <c r="BN48" s="326"/>
    </row>
    <row r="49" spans="1:66" ht="29.25" customHeight="1">
      <c r="A49" s="327"/>
      <c r="B49" s="327"/>
      <c r="C49" s="327"/>
      <c r="D49" s="327"/>
      <c r="E49" s="327"/>
      <c r="F49" s="327"/>
      <c r="G49" s="327"/>
      <c r="H49" s="327"/>
      <c r="I49" s="327"/>
      <c r="J49" s="327"/>
      <c r="K49" s="327"/>
      <c r="L49" s="327"/>
      <c r="M49" s="327"/>
      <c r="N49" s="345"/>
      <c r="O49" s="327"/>
      <c r="P49" s="347"/>
      <c r="Q49" s="350"/>
      <c r="R49" s="73" t="s">
        <v>164</v>
      </c>
      <c r="S49" s="36"/>
      <c r="T49" s="36"/>
      <c r="U49" s="36" t="e">
        <f>IF(R49=0,0,IF(#REF!="Leve 20%",20%,IF(#REF!="Menor 40%",40%,IF(#REF!="Moderado 60%",60%,IF(#REF!="Mayor 80%",80%,100%)))))</f>
        <v>#REF!</v>
      </c>
      <c r="V49" s="329"/>
      <c r="W49" s="339"/>
      <c r="X49" s="344"/>
      <c r="Y49" s="328"/>
      <c r="Z49" s="329"/>
      <c r="AA49" s="332"/>
      <c r="AB49" s="334"/>
      <c r="AC49" s="332"/>
      <c r="AD49" s="334"/>
      <c r="AE49" s="330"/>
      <c r="AF49" s="332"/>
      <c r="AG49" s="332"/>
      <c r="AH49" s="332"/>
      <c r="AI49" s="339"/>
      <c r="AJ49" s="342"/>
      <c r="AK49" s="342"/>
      <c r="AL49" s="49"/>
      <c r="AM49" s="329"/>
      <c r="AN49" s="339"/>
      <c r="AO49" s="344"/>
      <c r="AP49" s="327"/>
      <c r="AQ49" s="327"/>
      <c r="AR49" s="326"/>
      <c r="AS49" s="326"/>
      <c r="AT49" s="326"/>
      <c r="AU49" s="326"/>
      <c r="AV49" s="327"/>
      <c r="AW49" s="327"/>
      <c r="AX49" s="327"/>
      <c r="AY49" s="327"/>
      <c r="AZ49" s="326"/>
      <c r="BA49" s="326"/>
      <c r="BB49" s="326"/>
      <c r="BC49" s="327"/>
      <c r="BD49" s="327"/>
      <c r="BE49" s="327"/>
      <c r="BF49" s="326"/>
      <c r="BG49" s="326"/>
      <c r="BH49" s="326"/>
      <c r="BI49" s="327"/>
      <c r="BJ49" s="327"/>
      <c r="BK49" s="327"/>
      <c r="BL49" s="326"/>
      <c r="BM49" s="326"/>
      <c r="BN49" s="326"/>
    </row>
    <row r="50" spans="1:66" ht="29.25" customHeight="1">
      <c r="A50" s="327"/>
      <c r="B50" s="327"/>
      <c r="C50" s="327"/>
      <c r="D50" s="327"/>
      <c r="E50" s="327"/>
      <c r="F50" s="327"/>
      <c r="G50" s="327"/>
      <c r="H50" s="327"/>
      <c r="I50" s="327"/>
      <c r="J50" s="327"/>
      <c r="K50" s="327"/>
      <c r="L50" s="327"/>
      <c r="M50" s="327"/>
      <c r="N50" s="345"/>
      <c r="O50" s="327"/>
      <c r="P50" s="347"/>
      <c r="Q50" s="350"/>
      <c r="R50" s="73" t="s">
        <v>165</v>
      </c>
      <c r="S50" s="36"/>
      <c r="T50" s="36"/>
      <c r="U50" s="36" t="e">
        <f>IF(R50=0,0,IF(#REF!="Leve 20%",20%,IF(#REF!="Menor 40%",40%,IF(#REF!="Moderado 60%",60%,IF(#REF!="Mayor 80%",80%,100%)))))</f>
        <v>#REF!</v>
      </c>
      <c r="V50" s="329"/>
      <c r="W50" s="339"/>
      <c r="X50" s="344"/>
      <c r="Y50" s="328"/>
      <c r="Z50" s="329"/>
      <c r="AA50" s="332"/>
      <c r="AB50" s="334"/>
      <c r="AC50" s="332"/>
      <c r="AD50" s="334"/>
      <c r="AE50" s="330"/>
      <c r="AF50" s="332"/>
      <c r="AG50" s="332"/>
      <c r="AH50" s="332"/>
      <c r="AI50" s="339"/>
      <c r="AJ50" s="342"/>
      <c r="AK50" s="342"/>
      <c r="AL50" s="49"/>
      <c r="AM50" s="329"/>
      <c r="AN50" s="339"/>
      <c r="AO50" s="344"/>
      <c r="AP50" s="327"/>
      <c r="AQ50" s="327"/>
      <c r="AR50" s="326"/>
      <c r="AS50" s="326"/>
      <c r="AT50" s="326"/>
      <c r="AU50" s="326"/>
      <c r="AV50" s="327"/>
      <c r="AW50" s="327"/>
      <c r="AX50" s="327"/>
      <c r="AY50" s="327"/>
      <c r="AZ50" s="326"/>
      <c r="BA50" s="326"/>
      <c r="BB50" s="326"/>
      <c r="BC50" s="327"/>
      <c r="BD50" s="327"/>
      <c r="BE50" s="327"/>
      <c r="BF50" s="326"/>
      <c r="BG50" s="326"/>
      <c r="BH50" s="326"/>
      <c r="BI50" s="327"/>
      <c r="BJ50" s="327"/>
      <c r="BK50" s="327"/>
      <c r="BL50" s="326"/>
      <c r="BM50" s="326"/>
      <c r="BN50" s="326"/>
    </row>
    <row r="51" spans="1:66" ht="29.25" customHeight="1">
      <c r="A51" s="327"/>
      <c r="B51" s="327"/>
      <c r="C51" s="327"/>
      <c r="D51" s="327"/>
      <c r="E51" s="327"/>
      <c r="F51" s="327"/>
      <c r="G51" s="327"/>
      <c r="H51" s="327"/>
      <c r="I51" s="327"/>
      <c r="J51" s="327"/>
      <c r="K51" s="327"/>
      <c r="L51" s="327"/>
      <c r="M51" s="327"/>
      <c r="N51" s="345"/>
      <c r="O51" s="327"/>
      <c r="P51" s="347"/>
      <c r="Q51" s="350"/>
      <c r="R51" s="73" t="s">
        <v>166</v>
      </c>
      <c r="S51" s="36"/>
      <c r="T51" s="36"/>
      <c r="U51" s="36" t="e">
        <f>IF(R51=0,0,IF(#REF!="Leve 20%",20%,IF(#REF!="Menor 40%",40%,IF(#REF!="Moderado 60%",60%,IF(#REF!="Mayor 80%",80%,100%)))))</f>
        <v>#REF!</v>
      </c>
      <c r="V51" s="329"/>
      <c r="W51" s="339"/>
      <c r="X51" s="344"/>
      <c r="Y51" s="328"/>
      <c r="Z51" s="329"/>
      <c r="AA51" s="332"/>
      <c r="AB51" s="334"/>
      <c r="AC51" s="332"/>
      <c r="AD51" s="334"/>
      <c r="AE51" s="330"/>
      <c r="AF51" s="332"/>
      <c r="AG51" s="332"/>
      <c r="AH51" s="332"/>
      <c r="AI51" s="339"/>
      <c r="AJ51" s="342"/>
      <c r="AK51" s="342"/>
      <c r="AL51" s="49"/>
      <c r="AM51" s="329"/>
      <c r="AN51" s="339"/>
      <c r="AO51" s="344"/>
      <c r="AP51" s="327"/>
      <c r="AQ51" s="327"/>
      <c r="AR51" s="326"/>
      <c r="AS51" s="326"/>
      <c r="AT51" s="326"/>
      <c r="AU51" s="326"/>
      <c r="AV51" s="327"/>
      <c r="AW51" s="327"/>
      <c r="AX51" s="327"/>
      <c r="AY51" s="327"/>
      <c r="AZ51" s="326"/>
      <c r="BA51" s="326"/>
      <c r="BB51" s="326"/>
      <c r="BC51" s="327"/>
      <c r="BD51" s="327"/>
      <c r="BE51" s="327"/>
      <c r="BF51" s="326"/>
      <c r="BG51" s="326"/>
      <c r="BH51" s="326"/>
      <c r="BI51" s="327"/>
      <c r="BJ51" s="327"/>
      <c r="BK51" s="327"/>
      <c r="BL51" s="326"/>
      <c r="BM51" s="326"/>
      <c r="BN51" s="326"/>
    </row>
    <row r="52" spans="1:66" ht="29.25" customHeight="1">
      <c r="A52" s="327"/>
      <c r="B52" s="327"/>
      <c r="C52" s="327"/>
      <c r="D52" s="327"/>
      <c r="E52" s="327"/>
      <c r="F52" s="327"/>
      <c r="G52" s="327"/>
      <c r="H52" s="327"/>
      <c r="I52" s="327"/>
      <c r="J52" s="327"/>
      <c r="K52" s="327"/>
      <c r="L52" s="327"/>
      <c r="M52" s="327"/>
      <c r="N52" s="345"/>
      <c r="O52" s="327"/>
      <c r="P52" s="347"/>
      <c r="Q52" s="350"/>
      <c r="R52" s="73" t="s">
        <v>167</v>
      </c>
      <c r="S52" s="36"/>
      <c r="T52" s="36"/>
      <c r="U52" s="36" t="e">
        <f>IF(R52=0,0,IF(#REF!="Leve 20%",20%,IF(#REF!="Menor 40%",40%,IF(#REF!="Moderado 60%",60%,IF(#REF!="Mayor 80%",80%,100%)))))</f>
        <v>#REF!</v>
      </c>
      <c r="V52" s="329"/>
      <c r="W52" s="339"/>
      <c r="X52" s="344"/>
      <c r="Y52" s="328"/>
      <c r="Z52" s="329"/>
      <c r="AA52" s="332"/>
      <c r="AB52" s="334"/>
      <c r="AC52" s="332"/>
      <c r="AD52" s="334"/>
      <c r="AE52" s="330"/>
      <c r="AF52" s="332"/>
      <c r="AG52" s="332"/>
      <c r="AH52" s="332"/>
      <c r="AI52" s="339"/>
      <c r="AJ52" s="342"/>
      <c r="AK52" s="342"/>
      <c r="AL52" s="49"/>
      <c r="AM52" s="329"/>
      <c r="AN52" s="339"/>
      <c r="AO52" s="344"/>
      <c r="AP52" s="327"/>
      <c r="AQ52" s="327"/>
      <c r="AR52" s="326"/>
      <c r="AS52" s="326"/>
      <c r="AT52" s="326"/>
      <c r="AU52" s="326"/>
      <c r="AV52" s="327"/>
      <c r="AW52" s="327"/>
      <c r="AX52" s="327"/>
      <c r="AY52" s="327"/>
      <c r="AZ52" s="326"/>
      <c r="BA52" s="326"/>
      <c r="BB52" s="326"/>
      <c r="BC52" s="327"/>
      <c r="BD52" s="327"/>
      <c r="BE52" s="327"/>
      <c r="BF52" s="326"/>
      <c r="BG52" s="326"/>
      <c r="BH52" s="326"/>
      <c r="BI52" s="327"/>
      <c r="BJ52" s="327"/>
      <c r="BK52" s="327"/>
      <c r="BL52" s="326"/>
      <c r="BM52" s="326"/>
      <c r="BN52" s="326"/>
    </row>
    <row r="53" spans="1:66" ht="29.25" customHeight="1">
      <c r="A53" s="327"/>
      <c r="B53" s="327"/>
      <c r="C53" s="327"/>
      <c r="D53" s="327"/>
      <c r="E53" s="327"/>
      <c r="F53" s="327"/>
      <c r="G53" s="327"/>
      <c r="H53" s="327"/>
      <c r="I53" s="327"/>
      <c r="J53" s="327"/>
      <c r="K53" s="327"/>
      <c r="L53" s="327"/>
      <c r="M53" s="327"/>
      <c r="N53" s="345"/>
      <c r="O53" s="327"/>
      <c r="P53" s="347"/>
      <c r="Q53" s="350"/>
      <c r="R53" s="73" t="s">
        <v>168</v>
      </c>
      <c r="S53" s="36"/>
      <c r="T53" s="36"/>
      <c r="U53" s="36" t="e">
        <f>IF(R53=0,0,IF(#REF!="Leve 20%",20%,IF(#REF!="Menor 40%",40%,IF(#REF!="Moderado 60%",60%,IF(#REF!="Mayor 80%",80%,100%)))))</f>
        <v>#REF!</v>
      </c>
      <c r="V53" s="329"/>
      <c r="W53" s="339"/>
      <c r="X53" s="344"/>
      <c r="Y53" s="328"/>
      <c r="Z53" s="329"/>
      <c r="AA53" s="332"/>
      <c r="AB53" s="335"/>
      <c r="AC53" s="332"/>
      <c r="AD53" s="335"/>
      <c r="AE53" s="330"/>
      <c r="AF53" s="332"/>
      <c r="AG53" s="332"/>
      <c r="AH53" s="332"/>
      <c r="AI53" s="339"/>
      <c r="AJ53" s="342"/>
      <c r="AK53" s="342"/>
      <c r="AL53" s="49"/>
      <c r="AM53" s="329"/>
      <c r="AN53" s="339"/>
      <c r="AO53" s="344"/>
      <c r="AP53" s="327"/>
      <c r="AQ53" s="327"/>
      <c r="AR53" s="326"/>
      <c r="AS53" s="326"/>
      <c r="AT53" s="326"/>
      <c r="AU53" s="326"/>
      <c r="AV53" s="327"/>
      <c r="AW53" s="327"/>
      <c r="AX53" s="327"/>
      <c r="AY53" s="327"/>
      <c r="AZ53" s="326"/>
      <c r="BA53" s="326"/>
      <c r="BB53" s="326"/>
      <c r="BC53" s="327"/>
      <c r="BD53" s="327"/>
      <c r="BE53" s="327"/>
      <c r="BF53" s="326"/>
      <c r="BG53" s="326"/>
      <c r="BH53" s="326"/>
      <c r="BI53" s="327"/>
      <c r="BJ53" s="327"/>
      <c r="BK53" s="327"/>
      <c r="BL53" s="326"/>
      <c r="BM53" s="326"/>
      <c r="BN53" s="326"/>
    </row>
    <row r="54" spans="1:66" ht="29.25" customHeight="1">
      <c r="A54" s="327"/>
      <c r="B54" s="327"/>
      <c r="C54" s="327"/>
      <c r="D54" s="327"/>
      <c r="E54" s="327"/>
      <c r="F54" s="327"/>
      <c r="G54" s="327"/>
      <c r="H54" s="327"/>
      <c r="I54" s="327"/>
      <c r="J54" s="327"/>
      <c r="K54" s="327"/>
      <c r="L54" s="327"/>
      <c r="M54" s="327"/>
      <c r="N54" s="345"/>
      <c r="O54" s="327"/>
      <c r="P54" s="347"/>
      <c r="Q54" s="350"/>
      <c r="R54" s="73" t="s">
        <v>169</v>
      </c>
      <c r="S54" s="36"/>
      <c r="T54" s="36"/>
      <c r="U54" s="36" t="e">
        <f>IF(R54=0,0,IF(#REF!="Leve 20%",20%,IF(#REF!="Menor 40%",40%,IF(#REF!="Moderado 60%",60%,IF(#REF!="Mayor 80%",80%,100%)))))</f>
        <v>#REF!</v>
      </c>
      <c r="V54" s="329"/>
      <c r="W54" s="339"/>
      <c r="X54" s="344"/>
      <c r="Y54" s="328"/>
      <c r="Z54" s="329" t="str">
        <f>IF(AA54="Preventivo","X",IF(AA47="Detectivo","X","X "))</f>
        <v xml:space="preserve">X </v>
      </c>
      <c r="AA54" s="331" t="s">
        <v>87</v>
      </c>
      <c r="AB54" s="333">
        <f>IF(AA54="","",IF(AA54="Preventivo",25%,15%))</f>
        <v>0.15</v>
      </c>
      <c r="AC54" s="331" t="s">
        <v>67</v>
      </c>
      <c r="AD54" s="336">
        <f t="shared" ref="AD54" si="2">IF(AC54="Automatico",25%,15%)</f>
        <v>0.15</v>
      </c>
      <c r="AE54" s="339">
        <f>AB54+AD54</f>
        <v>0.3</v>
      </c>
      <c r="AF54" s="331"/>
      <c r="AG54" s="331"/>
      <c r="AH54" s="331"/>
      <c r="AI54" s="339" t="e">
        <f>AI47-(AI47*AE54)</f>
        <v>#VALUE!</v>
      </c>
      <c r="AJ54" s="342"/>
      <c r="AK54" s="342"/>
      <c r="AL54" s="49"/>
      <c r="AM54" s="329"/>
      <c r="AN54" s="339"/>
      <c r="AO54" s="344"/>
      <c r="AP54" s="327"/>
      <c r="AQ54" s="327"/>
      <c r="AR54" s="327"/>
      <c r="AS54" s="340"/>
      <c r="AT54" s="340"/>
      <c r="AU54" s="327"/>
      <c r="AV54" s="327"/>
      <c r="AW54" s="327"/>
      <c r="AX54" s="327"/>
      <c r="AY54" s="327"/>
      <c r="AZ54" s="327"/>
      <c r="BA54" s="327"/>
      <c r="BB54" s="325"/>
      <c r="BC54" s="327"/>
      <c r="BD54" s="327"/>
      <c r="BE54" s="327"/>
      <c r="BF54" s="327"/>
      <c r="BG54" s="327"/>
      <c r="BH54" s="325"/>
      <c r="BI54" s="327"/>
      <c r="BJ54" s="327"/>
      <c r="BK54" s="327"/>
      <c r="BL54" s="327"/>
      <c r="BM54" s="327"/>
      <c r="BN54" s="325"/>
    </row>
    <row r="55" spans="1:66" ht="29.25" customHeight="1">
      <c r="A55" s="327"/>
      <c r="B55" s="327"/>
      <c r="C55" s="327"/>
      <c r="D55" s="327"/>
      <c r="E55" s="327"/>
      <c r="F55" s="327"/>
      <c r="G55" s="327"/>
      <c r="H55" s="327"/>
      <c r="I55" s="327"/>
      <c r="J55" s="327"/>
      <c r="K55" s="327"/>
      <c r="L55" s="327"/>
      <c r="M55" s="327"/>
      <c r="N55" s="345"/>
      <c r="O55" s="327"/>
      <c r="P55" s="347"/>
      <c r="Q55" s="350"/>
      <c r="R55" s="73" t="s">
        <v>170</v>
      </c>
      <c r="S55" s="36"/>
      <c r="T55" s="36"/>
      <c r="U55" s="36" t="e">
        <f>IF(R55=0,0,IF(#REF!="Leve 20%",20%,IF(#REF!="Menor 40%",40%,IF(#REF!="Moderado 60%",60%,IF(#REF!="Mayor 80%",80%,100%)))))</f>
        <v>#REF!</v>
      </c>
      <c r="V55" s="329"/>
      <c r="W55" s="339"/>
      <c r="X55" s="344"/>
      <c r="Y55" s="328"/>
      <c r="Z55" s="330"/>
      <c r="AA55" s="332"/>
      <c r="AB55" s="334"/>
      <c r="AC55" s="332"/>
      <c r="AD55" s="337"/>
      <c r="AE55" s="330"/>
      <c r="AF55" s="331"/>
      <c r="AG55" s="332"/>
      <c r="AH55" s="332"/>
      <c r="AI55" s="339"/>
      <c r="AJ55" s="342"/>
      <c r="AK55" s="342"/>
      <c r="AL55" s="49"/>
      <c r="AM55" s="329"/>
      <c r="AN55" s="339"/>
      <c r="AO55" s="344"/>
      <c r="AP55" s="327"/>
      <c r="AQ55" s="326"/>
      <c r="AR55" s="326"/>
      <c r="AS55" s="326"/>
      <c r="AT55" s="326"/>
      <c r="AU55" s="326"/>
      <c r="AV55" s="327"/>
      <c r="AW55" s="326"/>
      <c r="AX55" s="326"/>
      <c r="AY55" s="326"/>
      <c r="AZ55" s="326"/>
      <c r="BA55" s="326"/>
      <c r="BB55" s="326"/>
      <c r="BC55" s="326"/>
      <c r="BD55" s="326"/>
      <c r="BE55" s="326"/>
      <c r="BF55" s="326"/>
      <c r="BG55" s="326"/>
      <c r="BH55" s="326"/>
      <c r="BI55" s="326"/>
      <c r="BJ55" s="326"/>
      <c r="BK55" s="326"/>
      <c r="BL55" s="326"/>
      <c r="BM55" s="326"/>
      <c r="BN55" s="326"/>
    </row>
    <row r="56" spans="1:66" ht="29.25" customHeight="1">
      <c r="A56" s="327"/>
      <c r="B56" s="327"/>
      <c r="C56" s="327"/>
      <c r="D56" s="327"/>
      <c r="E56" s="327"/>
      <c r="F56" s="327"/>
      <c r="G56" s="327"/>
      <c r="H56" s="327"/>
      <c r="I56" s="327"/>
      <c r="J56" s="327"/>
      <c r="K56" s="327"/>
      <c r="L56" s="327"/>
      <c r="M56" s="327"/>
      <c r="N56" s="345"/>
      <c r="O56" s="327"/>
      <c r="P56" s="347"/>
      <c r="Q56" s="350"/>
      <c r="R56" s="73" t="s">
        <v>171</v>
      </c>
      <c r="S56" s="36"/>
      <c r="T56" s="36"/>
      <c r="U56" s="36" t="e">
        <f>IF(R56=0,0,IF(#REF!="Leve 20%",20%,IF(#REF!="Menor 40%",40%,IF(#REF!="Moderado 60%",60%,IF(#REF!="Mayor 80%",80%,100%)))))</f>
        <v>#REF!</v>
      </c>
      <c r="V56" s="329"/>
      <c r="W56" s="339"/>
      <c r="X56" s="344"/>
      <c r="Y56" s="328"/>
      <c r="Z56" s="330"/>
      <c r="AA56" s="332"/>
      <c r="AB56" s="334"/>
      <c r="AC56" s="332"/>
      <c r="AD56" s="337"/>
      <c r="AE56" s="330"/>
      <c r="AF56" s="331"/>
      <c r="AG56" s="332"/>
      <c r="AH56" s="332"/>
      <c r="AI56" s="339"/>
      <c r="AJ56" s="342"/>
      <c r="AK56" s="342"/>
      <c r="AL56" s="49"/>
      <c r="AM56" s="329"/>
      <c r="AN56" s="339"/>
      <c r="AO56" s="344"/>
      <c r="AP56" s="327"/>
      <c r="AQ56" s="326"/>
      <c r="AR56" s="326"/>
      <c r="AS56" s="326"/>
      <c r="AT56" s="326"/>
      <c r="AU56" s="326"/>
      <c r="AV56" s="327"/>
      <c r="AW56" s="326"/>
      <c r="AX56" s="326"/>
      <c r="AY56" s="326"/>
      <c r="AZ56" s="326"/>
      <c r="BA56" s="326"/>
      <c r="BB56" s="326"/>
      <c r="BC56" s="326"/>
      <c r="BD56" s="326"/>
      <c r="BE56" s="326"/>
      <c r="BF56" s="326"/>
      <c r="BG56" s="326"/>
      <c r="BH56" s="326"/>
      <c r="BI56" s="326"/>
      <c r="BJ56" s="326"/>
      <c r="BK56" s="326"/>
      <c r="BL56" s="326"/>
      <c r="BM56" s="326"/>
      <c r="BN56" s="326"/>
    </row>
    <row r="57" spans="1:66" ht="29.25" customHeight="1">
      <c r="A57" s="327"/>
      <c r="B57" s="327"/>
      <c r="C57" s="327"/>
      <c r="D57" s="327"/>
      <c r="E57" s="327"/>
      <c r="F57" s="327"/>
      <c r="G57" s="327"/>
      <c r="H57" s="327"/>
      <c r="I57" s="327"/>
      <c r="J57" s="327"/>
      <c r="K57" s="327"/>
      <c r="L57" s="327"/>
      <c r="M57" s="327"/>
      <c r="N57" s="345"/>
      <c r="O57" s="327"/>
      <c r="P57" s="347"/>
      <c r="Q57" s="350"/>
      <c r="R57" s="73" t="s">
        <v>172</v>
      </c>
      <c r="S57" s="36"/>
      <c r="T57" s="36"/>
      <c r="U57" s="36" t="e">
        <f>IF(R57=0,0,IF(#REF!="Leve 20%",20%,IF(#REF!="Menor 40%",40%,IF(#REF!="Moderado 60%",60%,IF(#REF!="Mayor 80%",80%,100%)))))</f>
        <v>#REF!</v>
      </c>
      <c r="V57" s="329"/>
      <c r="W57" s="339"/>
      <c r="X57" s="344"/>
      <c r="Y57" s="328"/>
      <c r="Z57" s="330"/>
      <c r="AA57" s="332"/>
      <c r="AB57" s="334"/>
      <c r="AC57" s="332"/>
      <c r="AD57" s="337"/>
      <c r="AE57" s="330"/>
      <c r="AF57" s="331"/>
      <c r="AG57" s="332"/>
      <c r="AH57" s="332"/>
      <c r="AI57" s="339"/>
      <c r="AJ57" s="342"/>
      <c r="AK57" s="342"/>
      <c r="AL57" s="49"/>
      <c r="AM57" s="329"/>
      <c r="AN57" s="339"/>
      <c r="AO57" s="344"/>
      <c r="AP57" s="327"/>
      <c r="AQ57" s="326"/>
      <c r="AR57" s="326"/>
      <c r="AS57" s="326"/>
      <c r="AT57" s="326"/>
      <c r="AU57" s="326"/>
      <c r="AV57" s="327"/>
      <c r="AW57" s="326"/>
      <c r="AX57" s="326"/>
      <c r="AY57" s="326"/>
      <c r="AZ57" s="326"/>
      <c r="BA57" s="326"/>
      <c r="BB57" s="326"/>
      <c r="BC57" s="326"/>
      <c r="BD57" s="326"/>
      <c r="BE57" s="326"/>
      <c r="BF57" s="326"/>
      <c r="BG57" s="326"/>
      <c r="BH57" s="326"/>
      <c r="BI57" s="326"/>
      <c r="BJ57" s="326"/>
      <c r="BK57" s="326"/>
      <c r="BL57" s="326"/>
      <c r="BM57" s="326"/>
      <c r="BN57" s="326"/>
    </row>
    <row r="58" spans="1:66" ht="29.25" customHeight="1">
      <c r="A58" s="327"/>
      <c r="B58" s="327"/>
      <c r="C58" s="327"/>
      <c r="D58" s="327"/>
      <c r="E58" s="327"/>
      <c r="F58" s="327"/>
      <c r="G58" s="327"/>
      <c r="H58" s="327"/>
      <c r="I58" s="327"/>
      <c r="J58" s="327"/>
      <c r="K58" s="327"/>
      <c r="L58" s="327"/>
      <c r="M58" s="327"/>
      <c r="N58" s="345"/>
      <c r="O58" s="327"/>
      <c r="P58" s="347"/>
      <c r="Q58" s="350"/>
      <c r="R58" s="73" t="s">
        <v>173</v>
      </c>
      <c r="S58" s="36"/>
      <c r="T58" s="36"/>
      <c r="U58" s="36" t="e">
        <f>IF(R58=0,0,IF(#REF!="Leve 20%",20%,IF(#REF!="Menor 40%",40%,IF(#REF!="Moderado 60%",60%,IF(#REF!="Mayor 80%",80%,100%)))))</f>
        <v>#REF!</v>
      </c>
      <c r="V58" s="329"/>
      <c r="W58" s="339"/>
      <c r="X58" s="344"/>
      <c r="Y58" s="328"/>
      <c r="Z58" s="330"/>
      <c r="AA58" s="332"/>
      <c r="AB58" s="334"/>
      <c r="AC58" s="332"/>
      <c r="AD58" s="337"/>
      <c r="AE58" s="330"/>
      <c r="AF58" s="331"/>
      <c r="AG58" s="332"/>
      <c r="AH58" s="332"/>
      <c r="AI58" s="339"/>
      <c r="AJ58" s="342"/>
      <c r="AK58" s="342"/>
      <c r="AL58" s="49"/>
      <c r="AM58" s="329"/>
      <c r="AN58" s="339"/>
      <c r="AO58" s="344"/>
      <c r="AP58" s="327"/>
      <c r="AQ58" s="326"/>
      <c r="AR58" s="326"/>
      <c r="AS58" s="326"/>
      <c r="AT58" s="326"/>
      <c r="AU58" s="326"/>
      <c r="AV58" s="327"/>
      <c r="AW58" s="326"/>
      <c r="AX58" s="326"/>
      <c r="AY58" s="326"/>
      <c r="AZ58" s="326"/>
      <c r="BA58" s="326"/>
      <c r="BB58" s="326"/>
      <c r="BC58" s="326"/>
      <c r="BD58" s="326"/>
      <c r="BE58" s="326"/>
      <c r="BF58" s="326"/>
      <c r="BG58" s="326"/>
      <c r="BH58" s="326"/>
      <c r="BI58" s="326"/>
      <c r="BJ58" s="326"/>
      <c r="BK58" s="326"/>
      <c r="BL58" s="326"/>
      <c r="BM58" s="326"/>
      <c r="BN58" s="326"/>
    </row>
    <row r="59" spans="1:66" ht="29.25" customHeight="1">
      <c r="A59" s="327"/>
      <c r="B59" s="327"/>
      <c r="C59" s="327"/>
      <c r="D59" s="327"/>
      <c r="E59" s="327"/>
      <c r="F59" s="327"/>
      <c r="G59" s="327"/>
      <c r="H59" s="327"/>
      <c r="I59" s="327"/>
      <c r="J59" s="327"/>
      <c r="K59" s="327"/>
      <c r="L59" s="327"/>
      <c r="M59" s="327"/>
      <c r="N59" s="345"/>
      <c r="O59" s="327"/>
      <c r="P59" s="347"/>
      <c r="Q59" s="350"/>
      <c r="R59" s="73" t="s">
        <v>174</v>
      </c>
      <c r="S59" s="36"/>
      <c r="T59" s="36"/>
      <c r="U59" s="36" t="e">
        <f>IF(R59=0,0,IF(#REF!="Leve 20%",20%,IF(#REF!="Menor 40%",40%,IF(#REF!="Moderado 60%",60%,IF(#REF!="Mayor 80%",80%,100%)))))</f>
        <v>#REF!</v>
      </c>
      <c r="V59" s="329"/>
      <c r="W59" s="339"/>
      <c r="X59" s="344"/>
      <c r="Y59" s="328"/>
      <c r="Z59" s="330"/>
      <c r="AA59" s="332"/>
      <c r="AB59" s="334"/>
      <c r="AC59" s="332"/>
      <c r="AD59" s="337"/>
      <c r="AE59" s="330"/>
      <c r="AF59" s="331"/>
      <c r="AG59" s="332"/>
      <c r="AH59" s="332"/>
      <c r="AI59" s="339"/>
      <c r="AJ59" s="342"/>
      <c r="AK59" s="342"/>
      <c r="AL59" s="49"/>
      <c r="AM59" s="329"/>
      <c r="AN59" s="339"/>
      <c r="AO59" s="344"/>
      <c r="AP59" s="327"/>
      <c r="AQ59" s="326"/>
      <c r="AR59" s="326"/>
      <c r="AS59" s="326"/>
      <c r="AT59" s="326"/>
      <c r="AU59" s="326"/>
      <c r="AV59" s="327"/>
      <c r="AW59" s="326"/>
      <c r="AX59" s="326"/>
      <c r="AY59" s="326"/>
      <c r="AZ59" s="326"/>
      <c r="BA59" s="326"/>
      <c r="BB59" s="326"/>
      <c r="BC59" s="326"/>
      <c r="BD59" s="326"/>
      <c r="BE59" s="326"/>
      <c r="BF59" s="326"/>
      <c r="BG59" s="326"/>
      <c r="BH59" s="326"/>
      <c r="BI59" s="326"/>
      <c r="BJ59" s="326"/>
      <c r="BK59" s="326"/>
      <c r="BL59" s="326"/>
      <c r="BM59" s="326"/>
      <c r="BN59" s="326"/>
    </row>
    <row r="60" spans="1:66" ht="29.25" customHeight="1">
      <c r="A60" s="327"/>
      <c r="B60" s="327"/>
      <c r="C60" s="327"/>
      <c r="D60" s="327"/>
      <c r="E60" s="327"/>
      <c r="F60" s="327"/>
      <c r="G60" s="327"/>
      <c r="H60" s="327"/>
      <c r="I60" s="327"/>
      <c r="J60" s="327"/>
      <c r="K60" s="327"/>
      <c r="L60" s="327"/>
      <c r="M60" s="327"/>
      <c r="N60" s="345"/>
      <c r="O60" s="327"/>
      <c r="P60" s="347"/>
      <c r="Q60" s="350"/>
      <c r="R60" s="73" t="s">
        <v>175</v>
      </c>
      <c r="S60" s="36"/>
      <c r="T60" s="36"/>
      <c r="U60" s="36"/>
      <c r="V60" s="329"/>
      <c r="W60" s="339"/>
      <c r="X60" s="344"/>
      <c r="Y60" s="328"/>
      <c r="Z60" s="330"/>
      <c r="AA60" s="332"/>
      <c r="AB60" s="334"/>
      <c r="AC60" s="332"/>
      <c r="AD60" s="337"/>
      <c r="AE60" s="330"/>
      <c r="AF60" s="331"/>
      <c r="AG60" s="332"/>
      <c r="AH60" s="332"/>
      <c r="AI60" s="339"/>
      <c r="AJ60" s="342"/>
      <c r="AK60" s="342"/>
      <c r="AL60" s="49"/>
      <c r="AM60" s="329"/>
      <c r="AN60" s="339"/>
      <c r="AO60" s="344"/>
      <c r="AP60" s="327"/>
      <c r="AQ60" s="326"/>
      <c r="AR60" s="326"/>
      <c r="AS60" s="326"/>
      <c r="AT60" s="326"/>
      <c r="AU60" s="326"/>
      <c r="AV60" s="327"/>
      <c r="AW60" s="326"/>
      <c r="AX60" s="326"/>
      <c r="AY60" s="326"/>
      <c r="AZ60" s="326"/>
      <c r="BA60" s="326"/>
      <c r="BB60" s="326"/>
      <c r="BC60" s="326"/>
      <c r="BD60" s="326"/>
      <c r="BE60" s="326"/>
      <c r="BF60" s="326"/>
      <c r="BG60" s="326"/>
      <c r="BH60" s="326"/>
      <c r="BI60" s="326"/>
      <c r="BJ60" s="326"/>
      <c r="BK60" s="326"/>
      <c r="BL60" s="326"/>
      <c r="BM60" s="326"/>
      <c r="BN60" s="326"/>
    </row>
    <row r="61" spans="1:66" ht="29.25" customHeight="1">
      <c r="A61" s="327"/>
      <c r="B61" s="327"/>
      <c r="C61" s="327"/>
      <c r="D61" s="327"/>
      <c r="E61" s="327"/>
      <c r="F61" s="327"/>
      <c r="G61" s="327"/>
      <c r="H61" s="327"/>
      <c r="I61" s="327"/>
      <c r="J61" s="327"/>
      <c r="K61" s="327"/>
      <c r="L61" s="327"/>
      <c r="M61" s="327"/>
      <c r="N61" s="345"/>
      <c r="O61" s="327"/>
      <c r="P61" s="347"/>
      <c r="Q61" s="350"/>
      <c r="R61" s="73" t="s">
        <v>176</v>
      </c>
      <c r="S61" s="36"/>
      <c r="T61" s="36"/>
      <c r="U61" s="36"/>
      <c r="V61" s="329"/>
      <c r="W61" s="339"/>
      <c r="X61" s="344"/>
      <c r="Y61" s="328"/>
      <c r="Z61" s="330"/>
      <c r="AA61" s="332"/>
      <c r="AB61" s="334"/>
      <c r="AC61" s="332"/>
      <c r="AD61" s="337"/>
      <c r="AE61" s="330"/>
      <c r="AF61" s="331"/>
      <c r="AG61" s="332"/>
      <c r="AH61" s="332"/>
      <c r="AI61" s="339"/>
      <c r="AJ61" s="342"/>
      <c r="AK61" s="342"/>
      <c r="AL61" s="49"/>
      <c r="AM61" s="329"/>
      <c r="AN61" s="339"/>
      <c r="AO61" s="344"/>
      <c r="AP61" s="327"/>
      <c r="AQ61" s="326"/>
      <c r="AR61" s="326"/>
      <c r="AS61" s="326"/>
      <c r="AT61" s="326"/>
      <c r="AU61" s="326"/>
      <c r="AV61" s="327"/>
      <c r="AW61" s="326"/>
      <c r="AX61" s="326"/>
      <c r="AY61" s="326"/>
      <c r="AZ61" s="326"/>
      <c r="BA61" s="326"/>
      <c r="BB61" s="326"/>
      <c r="BC61" s="326"/>
      <c r="BD61" s="326"/>
      <c r="BE61" s="326"/>
      <c r="BF61" s="326"/>
      <c r="BG61" s="326"/>
      <c r="BH61" s="326"/>
      <c r="BI61" s="326"/>
      <c r="BJ61" s="326"/>
      <c r="BK61" s="326"/>
      <c r="BL61" s="326"/>
      <c r="BM61" s="326"/>
      <c r="BN61" s="326"/>
    </row>
    <row r="62" spans="1:66" ht="29.25" customHeight="1">
      <c r="A62" s="327"/>
      <c r="B62" s="327"/>
      <c r="C62" s="327"/>
      <c r="D62" s="327"/>
      <c r="E62" s="327"/>
      <c r="F62" s="327"/>
      <c r="G62" s="327"/>
      <c r="H62" s="327"/>
      <c r="I62" s="327"/>
      <c r="J62" s="327"/>
      <c r="K62" s="327"/>
      <c r="L62" s="327"/>
      <c r="M62" s="327"/>
      <c r="N62" s="345"/>
      <c r="O62" s="327"/>
      <c r="P62" s="347"/>
      <c r="Q62" s="350"/>
      <c r="R62" s="73" t="s">
        <v>177</v>
      </c>
      <c r="S62" s="36"/>
      <c r="T62" s="36"/>
      <c r="U62" s="36"/>
      <c r="V62" s="329"/>
      <c r="W62" s="339"/>
      <c r="X62" s="344"/>
      <c r="Y62" s="328"/>
      <c r="Z62" s="330"/>
      <c r="AA62" s="332"/>
      <c r="AB62" s="334"/>
      <c r="AC62" s="332"/>
      <c r="AD62" s="337"/>
      <c r="AE62" s="330"/>
      <c r="AF62" s="331"/>
      <c r="AG62" s="332"/>
      <c r="AH62" s="332"/>
      <c r="AI62" s="339"/>
      <c r="AJ62" s="342"/>
      <c r="AK62" s="342"/>
      <c r="AL62" s="49"/>
      <c r="AM62" s="329"/>
      <c r="AN62" s="339"/>
      <c r="AO62" s="344"/>
      <c r="AP62" s="327"/>
      <c r="AQ62" s="326"/>
      <c r="AR62" s="326"/>
      <c r="AS62" s="326"/>
      <c r="AT62" s="326"/>
      <c r="AU62" s="326"/>
      <c r="AV62" s="327"/>
      <c r="AW62" s="326"/>
      <c r="AX62" s="326"/>
      <c r="AY62" s="326"/>
      <c r="AZ62" s="326"/>
      <c r="BA62" s="326"/>
      <c r="BB62" s="326"/>
      <c r="BC62" s="326"/>
      <c r="BD62" s="326"/>
      <c r="BE62" s="326"/>
      <c r="BF62" s="326"/>
      <c r="BG62" s="326"/>
      <c r="BH62" s="326"/>
      <c r="BI62" s="326"/>
      <c r="BJ62" s="326"/>
      <c r="BK62" s="326"/>
      <c r="BL62" s="326"/>
      <c r="BM62" s="326"/>
      <c r="BN62" s="326"/>
    </row>
    <row r="63" spans="1:66" ht="29.25" customHeight="1">
      <c r="A63" s="327"/>
      <c r="B63" s="327"/>
      <c r="C63" s="327"/>
      <c r="D63" s="327"/>
      <c r="E63" s="327"/>
      <c r="F63" s="327"/>
      <c r="G63" s="327"/>
      <c r="H63" s="327"/>
      <c r="I63" s="327"/>
      <c r="J63" s="327"/>
      <c r="K63" s="327"/>
      <c r="L63" s="327"/>
      <c r="M63" s="327"/>
      <c r="N63" s="345"/>
      <c r="O63" s="327"/>
      <c r="P63" s="347"/>
      <c r="Q63" s="350"/>
      <c r="R63" s="73" t="s">
        <v>178</v>
      </c>
      <c r="S63" s="36"/>
      <c r="T63" s="36"/>
      <c r="U63" s="36"/>
      <c r="V63" s="329"/>
      <c r="W63" s="339"/>
      <c r="X63" s="344"/>
      <c r="Y63" s="328"/>
      <c r="Z63" s="330"/>
      <c r="AA63" s="332"/>
      <c r="AB63" s="334"/>
      <c r="AC63" s="332"/>
      <c r="AD63" s="337"/>
      <c r="AE63" s="330"/>
      <c r="AF63" s="331"/>
      <c r="AG63" s="332"/>
      <c r="AH63" s="332"/>
      <c r="AI63" s="339"/>
      <c r="AJ63" s="342"/>
      <c r="AK63" s="342"/>
      <c r="AL63" s="49"/>
      <c r="AM63" s="329"/>
      <c r="AN63" s="339"/>
      <c r="AO63" s="344"/>
      <c r="AP63" s="327"/>
      <c r="AQ63" s="326"/>
      <c r="AR63" s="326"/>
      <c r="AS63" s="326"/>
      <c r="AT63" s="326"/>
      <c r="AU63" s="326"/>
      <c r="AV63" s="327"/>
      <c r="AW63" s="326"/>
      <c r="AX63" s="326"/>
      <c r="AY63" s="326"/>
      <c r="AZ63" s="326"/>
      <c r="BA63" s="326"/>
      <c r="BB63" s="326"/>
      <c r="BC63" s="326"/>
      <c r="BD63" s="326"/>
      <c r="BE63" s="326"/>
      <c r="BF63" s="326"/>
      <c r="BG63" s="326"/>
      <c r="BH63" s="326"/>
      <c r="BI63" s="326"/>
      <c r="BJ63" s="326"/>
      <c r="BK63" s="326"/>
      <c r="BL63" s="326"/>
      <c r="BM63" s="326"/>
      <c r="BN63" s="326"/>
    </row>
    <row r="64" spans="1:66" ht="29.25" customHeight="1">
      <c r="A64" s="327"/>
      <c r="B64" s="327"/>
      <c r="C64" s="327"/>
      <c r="D64" s="327"/>
      <c r="E64" s="327"/>
      <c r="F64" s="327"/>
      <c r="G64" s="327"/>
      <c r="H64" s="327"/>
      <c r="I64" s="327"/>
      <c r="J64" s="327"/>
      <c r="K64" s="327"/>
      <c r="L64" s="327"/>
      <c r="M64" s="327"/>
      <c r="N64" s="345"/>
      <c r="O64" s="327"/>
      <c r="P64" s="347"/>
      <c r="Q64" s="350"/>
      <c r="R64" s="73" t="s">
        <v>179</v>
      </c>
      <c r="S64" s="36"/>
      <c r="T64" s="36"/>
      <c r="U64" s="36"/>
      <c r="V64" s="329"/>
      <c r="W64" s="339"/>
      <c r="X64" s="344"/>
      <c r="Y64" s="328"/>
      <c r="Z64" s="330"/>
      <c r="AA64" s="332"/>
      <c r="AB64" s="334"/>
      <c r="AC64" s="332"/>
      <c r="AD64" s="337"/>
      <c r="AE64" s="330"/>
      <c r="AF64" s="331"/>
      <c r="AG64" s="332"/>
      <c r="AH64" s="332"/>
      <c r="AI64" s="339"/>
      <c r="AJ64" s="342"/>
      <c r="AK64" s="342"/>
      <c r="AL64" s="49"/>
      <c r="AM64" s="329"/>
      <c r="AN64" s="339"/>
      <c r="AO64" s="344"/>
      <c r="AP64" s="327"/>
      <c r="AQ64" s="326"/>
      <c r="AR64" s="326"/>
      <c r="AS64" s="326"/>
      <c r="AT64" s="326"/>
      <c r="AU64" s="326"/>
      <c r="AV64" s="327"/>
      <c r="AW64" s="326"/>
      <c r="AX64" s="326"/>
      <c r="AY64" s="326"/>
      <c r="AZ64" s="326"/>
      <c r="BA64" s="326"/>
      <c r="BB64" s="326"/>
      <c r="BC64" s="326"/>
      <c r="BD64" s="326"/>
      <c r="BE64" s="326"/>
      <c r="BF64" s="326"/>
      <c r="BG64" s="326"/>
      <c r="BH64" s="326"/>
      <c r="BI64" s="326"/>
      <c r="BJ64" s="326"/>
      <c r="BK64" s="326"/>
      <c r="BL64" s="326"/>
      <c r="BM64" s="326"/>
      <c r="BN64" s="326"/>
    </row>
    <row r="65" spans="1:66" ht="29.25" customHeight="1">
      <c r="A65" s="327"/>
      <c r="B65" s="327"/>
      <c r="C65" s="327"/>
      <c r="D65" s="327"/>
      <c r="E65" s="327"/>
      <c r="F65" s="327"/>
      <c r="G65" s="327"/>
      <c r="H65" s="327"/>
      <c r="I65" s="327"/>
      <c r="J65" s="327"/>
      <c r="K65" s="327"/>
      <c r="L65" s="327"/>
      <c r="M65" s="327"/>
      <c r="N65" s="345"/>
      <c r="O65" s="327"/>
      <c r="P65" s="347"/>
      <c r="Q65" s="350"/>
      <c r="R65" s="73" t="s">
        <v>180</v>
      </c>
      <c r="S65" s="36"/>
      <c r="T65" s="36"/>
      <c r="U65" s="36"/>
      <c r="V65" s="329"/>
      <c r="W65" s="339"/>
      <c r="X65" s="344"/>
      <c r="Y65" s="328"/>
      <c r="Z65" s="330"/>
      <c r="AA65" s="332"/>
      <c r="AB65" s="334"/>
      <c r="AC65" s="332"/>
      <c r="AD65" s="337"/>
      <c r="AE65" s="330"/>
      <c r="AF65" s="331"/>
      <c r="AG65" s="332"/>
      <c r="AH65" s="332"/>
      <c r="AI65" s="339"/>
      <c r="AJ65" s="342"/>
      <c r="AK65" s="342"/>
      <c r="AL65" s="49"/>
      <c r="AM65" s="329"/>
      <c r="AN65" s="339"/>
      <c r="AO65" s="344"/>
      <c r="AP65" s="327"/>
      <c r="AQ65" s="326"/>
      <c r="AR65" s="326"/>
      <c r="AS65" s="326"/>
      <c r="AT65" s="326"/>
      <c r="AU65" s="326"/>
      <c r="AV65" s="327"/>
      <c r="AW65" s="326"/>
      <c r="AX65" s="326"/>
      <c r="AY65" s="326"/>
      <c r="AZ65" s="326"/>
      <c r="BA65" s="326"/>
      <c r="BB65" s="326"/>
      <c r="BC65" s="326"/>
      <c r="BD65" s="326"/>
      <c r="BE65" s="326"/>
      <c r="BF65" s="326"/>
      <c r="BG65" s="326"/>
      <c r="BH65" s="326"/>
      <c r="BI65" s="326"/>
      <c r="BJ65" s="326"/>
      <c r="BK65" s="326"/>
      <c r="BL65" s="326"/>
      <c r="BM65" s="326"/>
      <c r="BN65" s="326"/>
    </row>
    <row r="66" spans="1:66" ht="29.25" customHeight="1">
      <c r="A66" s="327"/>
      <c r="B66" s="327"/>
      <c r="C66" s="327"/>
      <c r="D66" s="327"/>
      <c r="E66" s="327"/>
      <c r="F66" s="327"/>
      <c r="G66" s="327"/>
      <c r="H66" s="327"/>
      <c r="I66" s="327"/>
      <c r="J66" s="327"/>
      <c r="K66" s="327"/>
      <c r="L66" s="327"/>
      <c r="M66" s="327"/>
      <c r="N66" s="345"/>
      <c r="O66" s="327"/>
      <c r="P66" s="348"/>
      <c r="Q66" s="351"/>
      <c r="R66" s="74" t="s">
        <v>181</v>
      </c>
      <c r="S66" s="36">
        <f>COUNTA(S47:S65)</f>
        <v>0</v>
      </c>
      <c r="T66" s="36">
        <f>COUNTA(T47:T65)</f>
        <v>0</v>
      </c>
      <c r="U66" s="36"/>
      <c r="V66" s="329"/>
      <c r="W66" s="339"/>
      <c r="X66" s="344"/>
      <c r="Y66" s="328"/>
      <c r="Z66" s="330"/>
      <c r="AA66" s="332"/>
      <c r="AB66" s="335"/>
      <c r="AC66" s="332"/>
      <c r="AD66" s="338"/>
      <c r="AE66" s="330"/>
      <c r="AF66" s="331"/>
      <c r="AG66" s="332"/>
      <c r="AH66" s="332"/>
      <c r="AI66" s="339"/>
      <c r="AJ66" s="343"/>
      <c r="AK66" s="343"/>
      <c r="AL66" s="50"/>
      <c r="AM66" s="329"/>
      <c r="AN66" s="339"/>
      <c r="AO66" s="344"/>
      <c r="AP66" s="327"/>
      <c r="AQ66" s="326"/>
      <c r="AR66" s="326"/>
      <c r="AS66" s="326"/>
      <c r="AT66" s="326"/>
      <c r="AU66" s="326"/>
      <c r="AV66" s="327"/>
      <c r="AW66" s="326"/>
      <c r="AX66" s="326"/>
      <c r="AY66" s="326"/>
      <c r="AZ66" s="326"/>
      <c r="BA66" s="326"/>
      <c r="BB66" s="326"/>
      <c r="BC66" s="326"/>
      <c r="BD66" s="326"/>
      <c r="BE66" s="326"/>
      <c r="BF66" s="326"/>
      <c r="BG66" s="326"/>
      <c r="BH66" s="326"/>
      <c r="BI66" s="326"/>
      <c r="BJ66" s="326"/>
      <c r="BK66" s="326"/>
      <c r="BL66" s="326"/>
      <c r="BM66" s="326"/>
      <c r="BN66" s="326"/>
    </row>
    <row r="67" spans="1:66" ht="29.25" customHeight="1">
      <c r="A67" s="327"/>
      <c r="B67" s="327"/>
      <c r="C67" s="327"/>
      <c r="D67" s="327"/>
      <c r="E67" s="327"/>
      <c r="F67" s="327"/>
      <c r="G67" s="327"/>
      <c r="H67" s="327"/>
      <c r="I67" s="327"/>
      <c r="J67" s="327"/>
      <c r="K67" s="327"/>
      <c r="L67" s="327"/>
      <c r="M67" s="327"/>
      <c r="N67" s="345"/>
      <c r="O67" s="327"/>
      <c r="P67" s="346" t="str">
        <f>IF(O67=0,"Defina la frecuencia",IF(O67="Se espera que el evento ocurra en la mayoria de las circunstancias
Mas de 1 vez en el año","Casi seguro",IF(O67="Es viable que el evento ocurra en la mayoria de las circunstancias.
Al menos 1 vez en el ultimo año","Probable",IF(O67="El Evento podrá ocurrir en algun momento.
Al menos 1 vez en los ultimos 2 años","Posible",IF(O67="El Evento podrá ocurrir en algun momento.
Al menos 1 vez en los ultimos 5 años","Improbable","Rara vez")))))</f>
        <v>Defina la frecuencia</v>
      </c>
      <c r="Q67" s="349">
        <f>IF(P67="Casi seguro",100%,IF(P67="Probable",80%,IF(P67="Posible",60%,IF(P67="Improbable",40%,IF(P67="Rara vez",20%,0)))))</f>
        <v>0</v>
      </c>
      <c r="R67" s="73" t="s">
        <v>160</v>
      </c>
      <c r="S67" s="36"/>
      <c r="T67" s="36"/>
      <c r="U67" s="36" t="e">
        <f>IF(R67=0,0,IF(#REF!="Leve 20%",20%,IF(#REF!="Menor 40%",40%,IF(#REF!="Moderado 60%",60%,IF(#REF!="Mayor 80%",80%,100%)))))</f>
        <v>#REF!</v>
      </c>
      <c r="V67" s="329" t="str">
        <f>IF(S86&lt;=5,"Moderado",IF(S86&lt;=11,"Mayor","Catastrofico"))</f>
        <v>Moderado</v>
      </c>
      <c r="W67" s="339">
        <f>IF(V67=0,0,IF(V67="Moderado",60%,IF(V67="Mayor",80%,100%)))</f>
        <v>0.6</v>
      </c>
      <c r="X67" s="344" t="e">
        <f>VLOOKUP(P67,Matriz!B83:G88,MATCH(V67,Matriz!B83:G83,0),FALSE)</f>
        <v>#N/A</v>
      </c>
      <c r="Y67" s="328"/>
      <c r="Z67" s="329" t="str">
        <f>IF(AA67="Preventivo","X",IF(AA67="Detectivo","X","X "))</f>
        <v xml:space="preserve">X </v>
      </c>
      <c r="AA67" s="331"/>
      <c r="AB67" s="333" t="str">
        <f>IF(AA67="","",IF(AA67="Preventivo",25%,15%))</f>
        <v/>
      </c>
      <c r="AC67" s="331"/>
      <c r="AD67" s="333">
        <f>IF(AC67="Automatico",25%,15%)</f>
        <v>0.15</v>
      </c>
      <c r="AE67" s="339" t="e">
        <f>AB67+AD67</f>
        <v>#VALUE!</v>
      </c>
      <c r="AF67" s="331"/>
      <c r="AG67" s="331"/>
      <c r="AH67" s="331"/>
      <c r="AI67" s="339" t="e">
        <f>Q67-(Q67*AE67)</f>
        <v>#VALUE!</v>
      </c>
      <c r="AJ67" s="341" t="e">
        <f>IF(AK67=0,"Defina la frecuencia",IF(AK67=20%,"Rara vez",IF(AK67=40%,"Improbable",IF(AK67=60%,"Posible",IF(AK67=80%,"Probable","Casi seguro")))))</f>
        <v>#VALUE!</v>
      </c>
      <c r="AK67" s="341" t="e">
        <f>IF(AI74&lt;20%,20%,IF(AI74&lt;40%,40%,IF(AI74&lt;60%,60%,IF(AI74&lt;80%,80%,100%))))</f>
        <v>#VALUE!</v>
      </c>
      <c r="AL67" s="48" t="e">
        <f>VALUE(AK67)</f>
        <v>#VALUE!</v>
      </c>
      <c r="AM67" s="329" t="str">
        <f>V67</f>
        <v>Moderado</v>
      </c>
      <c r="AN67" s="339">
        <f>W67</f>
        <v>0.6</v>
      </c>
      <c r="AO67" s="344" t="e">
        <f>VLOOKUP(AJ67,Matriz!B83:G88,MATCH(AM67,Matriz!B83:G83,0),FALSE)</f>
        <v>#VALUE!</v>
      </c>
      <c r="AP67" s="327"/>
      <c r="AQ67" s="327"/>
      <c r="AR67" s="327"/>
      <c r="AS67" s="340"/>
      <c r="AT67" s="340"/>
      <c r="AU67" s="327"/>
      <c r="AV67" s="327"/>
      <c r="AW67" s="327"/>
      <c r="AX67" s="327"/>
      <c r="AY67" s="327"/>
      <c r="AZ67" s="327"/>
      <c r="BA67" s="327"/>
      <c r="BB67" s="325"/>
      <c r="BC67" s="327"/>
      <c r="BD67" s="327"/>
      <c r="BE67" s="327"/>
      <c r="BF67" s="327"/>
      <c r="BG67" s="327"/>
      <c r="BH67" s="325"/>
      <c r="BI67" s="327"/>
      <c r="BJ67" s="327"/>
      <c r="BK67" s="327"/>
      <c r="BL67" s="327"/>
      <c r="BM67" s="327"/>
      <c r="BN67" s="325"/>
    </row>
    <row r="68" spans="1:66" ht="29.25" customHeight="1">
      <c r="A68" s="327"/>
      <c r="B68" s="327"/>
      <c r="C68" s="327"/>
      <c r="D68" s="327"/>
      <c r="E68" s="327"/>
      <c r="F68" s="327"/>
      <c r="G68" s="327"/>
      <c r="H68" s="327"/>
      <c r="I68" s="327"/>
      <c r="J68" s="327"/>
      <c r="K68" s="327"/>
      <c r="L68" s="327"/>
      <c r="M68" s="327"/>
      <c r="N68" s="345"/>
      <c r="O68" s="327"/>
      <c r="P68" s="347"/>
      <c r="Q68" s="350"/>
      <c r="R68" s="73" t="s">
        <v>163</v>
      </c>
      <c r="S68" s="36"/>
      <c r="T68" s="36"/>
      <c r="U68" s="36" t="e">
        <f>IF(R68=0,0,IF(#REF!="Leve 20%",20%,IF(#REF!="Menor 40%",40%,IF(#REF!="Moderado 60%",60%,IF(#REF!="Mayor 80%",80%,100%)))))</f>
        <v>#REF!</v>
      </c>
      <c r="V68" s="329"/>
      <c r="W68" s="339"/>
      <c r="X68" s="344"/>
      <c r="Y68" s="328"/>
      <c r="Z68" s="329"/>
      <c r="AA68" s="332"/>
      <c r="AB68" s="334"/>
      <c r="AC68" s="332"/>
      <c r="AD68" s="334"/>
      <c r="AE68" s="330"/>
      <c r="AF68" s="332"/>
      <c r="AG68" s="332"/>
      <c r="AH68" s="332"/>
      <c r="AI68" s="339"/>
      <c r="AJ68" s="342"/>
      <c r="AK68" s="342"/>
      <c r="AL68" s="49"/>
      <c r="AM68" s="329"/>
      <c r="AN68" s="339"/>
      <c r="AO68" s="344"/>
      <c r="AP68" s="327"/>
      <c r="AQ68" s="327"/>
      <c r="AR68" s="326"/>
      <c r="AS68" s="326"/>
      <c r="AT68" s="326"/>
      <c r="AU68" s="326"/>
      <c r="AV68" s="327"/>
      <c r="AW68" s="327"/>
      <c r="AX68" s="327"/>
      <c r="AY68" s="327"/>
      <c r="AZ68" s="326"/>
      <c r="BA68" s="326"/>
      <c r="BB68" s="326"/>
      <c r="BC68" s="327"/>
      <c r="BD68" s="327"/>
      <c r="BE68" s="327"/>
      <c r="BF68" s="326"/>
      <c r="BG68" s="326"/>
      <c r="BH68" s="326"/>
      <c r="BI68" s="327"/>
      <c r="BJ68" s="327"/>
      <c r="BK68" s="327"/>
      <c r="BL68" s="326"/>
      <c r="BM68" s="326"/>
      <c r="BN68" s="326"/>
    </row>
    <row r="69" spans="1:66" ht="29.25" customHeight="1">
      <c r="A69" s="327"/>
      <c r="B69" s="327"/>
      <c r="C69" s="327"/>
      <c r="D69" s="327"/>
      <c r="E69" s="327"/>
      <c r="F69" s="327"/>
      <c r="G69" s="327"/>
      <c r="H69" s="327"/>
      <c r="I69" s="327"/>
      <c r="J69" s="327"/>
      <c r="K69" s="327"/>
      <c r="L69" s="327"/>
      <c r="M69" s="327"/>
      <c r="N69" s="345"/>
      <c r="O69" s="327"/>
      <c r="P69" s="347"/>
      <c r="Q69" s="350"/>
      <c r="R69" s="73" t="s">
        <v>164</v>
      </c>
      <c r="S69" s="36"/>
      <c r="T69" s="36"/>
      <c r="U69" s="36" t="e">
        <f>IF(R69=0,0,IF(#REF!="Leve 20%",20%,IF(#REF!="Menor 40%",40%,IF(#REF!="Moderado 60%",60%,IF(#REF!="Mayor 80%",80%,100%)))))</f>
        <v>#REF!</v>
      </c>
      <c r="V69" s="329"/>
      <c r="W69" s="339"/>
      <c r="X69" s="344"/>
      <c r="Y69" s="328"/>
      <c r="Z69" s="329"/>
      <c r="AA69" s="332"/>
      <c r="AB69" s="334"/>
      <c r="AC69" s="332"/>
      <c r="AD69" s="334"/>
      <c r="AE69" s="330"/>
      <c r="AF69" s="332"/>
      <c r="AG69" s="332"/>
      <c r="AH69" s="332"/>
      <c r="AI69" s="339"/>
      <c r="AJ69" s="342"/>
      <c r="AK69" s="342"/>
      <c r="AL69" s="49"/>
      <c r="AM69" s="329"/>
      <c r="AN69" s="339"/>
      <c r="AO69" s="344"/>
      <c r="AP69" s="327"/>
      <c r="AQ69" s="327"/>
      <c r="AR69" s="326"/>
      <c r="AS69" s="326"/>
      <c r="AT69" s="326"/>
      <c r="AU69" s="326"/>
      <c r="AV69" s="327"/>
      <c r="AW69" s="327"/>
      <c r="AX69" s="327"/>
      <c r="AY69" s="327"/>
      <c r="AZ69" s="326"/>
      <c r="BA69" s="326"/>
      <c r="BB69" s="326"/>
      <c r="BC69" s="327"/>
      <c r="BD69" s="327"/>
      <c r="BE69" s="327"/>
      <c r="BF69" s="326"/>
      <c r="BG69" s="326"/>
      <c r="BH69" s="326"/>
      <c r="BI69" s="327"/>
      <c r="BJ69" s="327"/>
      <c r="BK69" s="327"/>
      <c r="BL69" s="326"/>
      <c r="BM69" s="326"/>
      <c r="BN69" s="326"/>
    </row>
    <row r="70" spans="1:66" ht="29.25" customHeight="1">
      <c r="A70" s="327"/>
      <c r="B70" s="327"/>
      <c r="C70" s="327"/>
      <c r="D70" s="327"/>
      <c r="E70" s="327"/>
      <c r="F70" s="327"/>
      <c r="G70" s="327"/>
      <c r="H70" s="327"/>
      <c r="I70" s="327"/>
      <c r="J70" s="327"/>
      <c r="K70" s="327"/>
      <c r="L70" s="327"/>
      <c r="M70" s="327"/>
      <c r="N70" s="345"/>
      <c r="O70" s="327"/>
      <c r="P70" s="347"/>
      <c r="Q70" s="350"/>
      <c r="R70" s="73" t="s">
        <v>165</v>
      </c>
      <c r="S70" s="36"/>
      <c r="T70" s="36"/>
      <c r="U70" s="36" t="e">
        <f>IF(R70=0,0,IF(#REF!="Leve 20%",20%,IF(#REF!="Menor 40%",40%,IF(#REF!="Moderado 60%",60%,IF(#REF!="Mayor 80%",80%,100%)))))</f>
        <v>#REF!</v>
      </c>
      <c r="V70" s="329"/>
      <c r="W70" s="339"/>
      <c r="X70" s="344"/>
      <c r="Y70" s="328"/>
      <c r="Z70" s="329"/>
      <c r="AA70" s="332"/>
      <c r="AB70" s="334"/>
      <c r="AC70" s="332"/>
      <c r="AD70" s="334"/>
      <c r="AE70" s="330"/>
      <c r="AF70" s="332"/>
      <c r="AG70" s="332"/>
      <c r="AH70" s="332"/>
      <c r="AI70" s="339"/>
      <c r="AJ70" s="342"/>
      <c r="AK70" s="342"/>
      <c r="AL70" s="49"/>
      <c r="AM70" s="329"/>
      <c r="AN70" s="339"/>
      <c r="AO70" s="344"/>
      <c r="AP70" s="327"/>
      <c r="AQ70" s="327"/>
      <c r="AR70" s="326"/>
      <c r="AS70" s="326"/>
      <c r="AT70" s="326"/>
      <c r="AU70" s="326"/>
      <c r="AV70" s="327"/>
      <c r="AW70" s="327"/>
      <c r="AX70" s="327"/>
      <c r="AY70" s="327"/>
      <c r="AZ70" s="326"/>
      <c r="BA70" s="326"/>
      <c r="BB70" s="326"/>
      <c r="BC70" s="327"/>
      <c r="BD70" s="327"/>
      <c r="BE70" s="327"/>
      <c r="BF70" s="326"/>
      <c r="BG70" s="326"/>
      <c r="BH70" s="326"/>
      <c r="BI70" s="327"/>
      <c r="BJ70" s="327"/>
      <c r="BK70" s="327"/>
      <c r="BL70" s="326"/>
      <c r="BM70" s="326"/>
      <c r="BN70" s="326"/>
    </row>
    <row r="71" spans="1:66" ht="29.25" customHeight="1">
      <c r="A71" s="327"/>
      <c r="B71" s="327"/>
      <c r="C71" s="327"/>
      <c r="D71" s="327"/>
      <c r="E71" s="327"/>
      <c r="F71" s="327"/>
      <c r="G71" s="327"/>
      <c r="H71" s="327"/>
      <c r="I71" s="327"/>
      <c r="J71" s="327"/>
      <c r="K71" s="327"/>
      <c r="L71" s="327"/>
      <c r="M71" s="327"/>
      <c r="N71" s="345"/>
      <c r="O71" s="327"/>
      <c r="P71" s="347"/>
      <c r="Q71" s="350"/>
      <c r="R71" s="73" t="s">
        <v>166</v>
      </c>
      <c r="S71" s="36"/>
      <c r="T71" s="36"/>
      <c r="U71" s="36" t="e">
        <f>IF(R71=0,0,IF(#REF!="Leve 20%",20%,IF(#REF!="Menor 40%",40%,IF(#REF!="Moderado 60%",60%,IF(#REF!="Mayor 80%",80%,100%)))))</f>
        <v>#REF!</v>
      </c>
      <c r="V71" s="329"/>
      <c r="W71" s="339"/>
      <c r="X71" s="344"/>
      <c r="Y71" s="328"/>
      <c r="Z71" s="329"/>
      <c r="AA71" s="332"/>
      <c r="AB71" s="334"/>
      <c r="AC71" s="332"/>
      <c r="AD71" s="334"/>
      <c r="AE71" s="330"/>
      <c r="AF71" s="332"/>
      <c r="AG71" s="332"/>
      <c r="AH71" s="332"/>
      <c r="AI71" s="339"/>
      <c r="AJ71" s="342"/>
      <c r="AK71" s="342"/>
      <c r="AL71" s="49"/>
      <c r="AM71" s="329"/>
      <c r="AN71" s="339"/>
      <c r="AO71" s="344"/>
      <c r="AP71" s="327"/>
      <c r="AQ71" s="327"/>
      <c r="AR71" s="326"/>
      <c r="AS71" s="326"/>
      <c r="AT71" s="326"/>
      <c r="AU71" s="326"/>
      <c r="AV71" s="327"/>
      <c r="AW71" s="327"/>
      <c r="AX71" s="327"/>
      <c r="AY71" s="327"/>
      <c r="AZ71" s="326"/>
      <c r="BA71" s="326"/>
      <c r="BB71" s="326"/>
      <c r="BC71" s="327"/>
      <c r="BD71" s="327"/>
      <c r="BE71" s="327"/>
      <c r="BF71" s="326"/>
      <c r="BG71" s="326"/>
      <c r="BH71" s="326"/>
      <c r="BI71" s="327"/>
      <c r="BJ71" s="327"/>
      <c r="BK71" s="327"/>
      <c r="BL71" s="326"/>
      <c r="BM71" s="326"/>
      <c r="BN71" s="326"/>
    </row>
    <row r="72" spans="1:66" ht="29.25" customHeight="1">
      <c r="A72" s="327"/>
      <c r="B72" s="327"/>
      <c r="C72" s="327"/>
      <c r="D72" s="327"/>
      <c r="E72" s="327"/>
      <c r="F72" s="327"/>
      <c r="G72" s="327"/>
      <c r="H72" s="327"/>
      <c r="I72" s="327"/>
      <c r="J72" s="327"/>
      <c r="K72" s="327"/>
      <c r="L72" s="327"/>
      <c r="M72" s="327"/>
      <c r="N72" s="345"/>
      <c r="O72" s="327"/>
      <c r="P72" s="347"/>
      <c r="Q72" s="350"/>
      <c r="R72" s="73" t="s">
        <v>167</v>
      </c>
      <c r="S72" s="36"/>
      <c r="T72" s="36"/>
      <c r="U72" s="36" t="e">
        <f>IF(R72=0,0,IF(#REF!="Leve 20%",20%,IF(#REF!="Menor 40%",40%,IF(#REF!="Moderado 60%",60%,IF(#REF!="Mayor 80%",80%,100%)))))</f>
        <v>#REF!</v>
      </c>
      <c r="V72" s="329"/>
      <c r="W72" s="339"/>
      <c r="X72" s="344"/>
      <c r="Y72" s="328"/>
      <c r="Z72" s="329"/>
      <c r="AA72" s="332"/>
      <c r="AB72" s="334"/>
      <c r="AC72" s="332"/>
      <c r="AD72" s="334"/>
      <c r="AE72" s="330"/>
      <c r="AF72" s="332"/>
      <c r="AG72" s="332"/>
      <c r="AH72" s="332"/>
      <c r="AI72" s="339"/>
      <c r="AJ72" s="342"/>
      <c r="AK72" s="342"/>
      <c r="AL72" s="49"/>
      <c r="AM72" s="329"/>
      <c r="AN72" s="339"/>
      <c r="AO72" s="344"/>
      <c r="AP72" s="327"/>
      <c r="AQ72" s="327"/>
      <c r="AR72" s="326"/>
      <c r="AS72" s="326"/>
      <c r="AT72" s="326"/>
      <c r="AU72" s="326"/>
      <c r="AV72" s="327"/>
      <c r="AW72" s="327"/>
      <c r="AX72" s="327"/>
      <c r="AY72" s="327"/>
      <c r="AZ72" s="326"/>
      <c r="BA72" s="326"/>
      <c r="BB72" s="326"/>
      <c r="BC72" s="327"/>
      <c r="BD72" s="327"/>
      <c r="BE72" s="327"/>
      <c r="BF72" s="326"/>
      <c r="BG72" s="326"/>
      <c r="BH72" s="326"/>
      <c r="BI72" s="327"/>
      <c r="BJ72" s="327"/>
      <c r="BK72" s="327"/>
      <c r="BL72" s="326"/>
      <c r="BM72" s="326"/>
      <c r="BN72" s="326"/>
    </row>
    <row r="73" spans="1:66" ht="29.25" customHeight="1">
      <c r="A73" s="327"/>
      <c r="B73" s="327"/>
      <c r="C73" s="327"/>
      <c r="D73" s="327"/>
      <c r="E73" s="327"/>
      <c r="F73" s="327"/>
      <c r="G73" s="327"/>
      <c r="H73" s="327"/>
      <c r="I73" s="327"/>
      <c r="J73" s="327"/>
      <c r="K73" s="327"/>
      <c r="L73" s="327"/>
      <c r="M73" s="327"/>
      <c r="N73" s="345"/>
      <c r="O73" s="327"/>
      <c r="P73" s="347"/>
      <c r="Q73" s="350"/>
      <c r="R73" s="73" t="s">
        <v>168</v>
      </c>
      <c r="S73" s="36"/>
      <c r="T73" s="36"/>
      <c r="U73" s="36" t="e">
        <f>IF(R73=0,0,IF(#REF!="Leve 20%",20%,IF(#REF!="Menor 40%",40%,IF(#REF!="Moderado 60%",60%,IF(#REF!="Mayor 80%",80%,100%)))))</f>
        <v>#REF!</v>
      </c>
      <c r="V73" s="329"/>
      <c r="W73" s="339"/>
      <c r="X73" s="344"/>
      <c r="Y73" s="328"/>
      <c r="Z73" s="329"/>
      <c r="AA73" s="332"/>
      <c r="AB73" s="335"/>
      <c r="AC73" s="332"/>
      <c r="AD73" s="335"/>
      <c r="AE73" s="330"/>
      <c r="AF73" s="332"/>
      <c r="AG73" s="332"/>
      <c r="AH73" s="332"/>
      <c r="AI73" s="339"/>
      <c r="AJ73" s="342"/>
      <c r="AK73" s="342"/>
      <c r="AL73" s="49"/>
      <c r="AM73" s="329"/>
      <c r="AN73" s="339"/>
      <c r="AO73" s="344"/>
      <c r="AP73" s="327"/>
      <c r="AQ73" s="327"/>
      <c r="AR73" s="326"/>
      <c r="AS73" s="326"/>
      <c r="AT73" s="326"/>
      <c r="AU73" s="326"/>
      <c r="AV73" s="327"/>
      <c r="AW73" s="327"/>
      <c r="AX73" s="327"/>
      <c r="AY73" s="327"/>
      <c r="AZ73" s="326"/>
      <c r="BA73" s="326"/>
      <c r="BB73" s="326"/>
      <c r="BC73" s="327"/>
      <c r="BD73" s="327"/>
      <c r="BE73" s="327"/>
      <c r="BF73" s="326"/>
      <c r="BG73" s="326"/>
      <c r="BH73" s="326"/>
      <c r="BI73" s="327"/>
      <c r="BJ73" s="327"/>
      <c r="BK73" s="327"/>
      <c r="BL73" s="326"/>
      <c r="BM73" s="326"/>
      <c r="BN73" s="326"/>
    </row>
    <row r="74" spans="1:66" ht="29.25" customHeight="1">
      <c r="A74" s="327"/>
      <c r="B74" s="327"/>
      <c r="C74" s="327"/>
      <c r="D74" s="327"/>
      <c r="E74" s="327"/>
      <c r="F74" s="327"/>
      <c r="G74" s="327"/>
      <c r="H74" s="327"/>
      <c r="I74" s="327"/>
      <c r="J74" s="327"/>
      <c r="K74" s="327"/>
      <c r="L74" s="327"/>
      <c r="M74" s="327"/>
      <c r="N74" s="345"/>
      <c r="O74" s="327"/>
      <c r="P74" s="347"/>
      <c r="Q74" s="350"/>
      <c r="R74" s="73" t="s">
        <v>169</v>
      </c>
      <c r="S74" s="36"/>
      <c r="T74" s="36"/>
      <c r="U74" s="36" t="e">
        <f>IF(R74=0,0,IF(#REF!="Leve 20%",20%,IF(#REF!="Menor 40%",40%,IF(#REF!="Moderado 60%",60%,IF(#REF!="Mayor 80%",80%,100%)))))</f>
        <v>#REF!</v>
      </c>
      <c r="V74" s="329"/>
      <c r="W74" s="339"/>
      <c r="X74" s="344"/>
      <c r="Y74" s="328"/>
      <c r="Z74" s="329" t="str">
        <f>IF(AA74="Preventivo","X",IF(AA67="Detectivo","X","X "))</f>
        <v xml:space="preserve">X </v>
      </c>
      <c r="AA74" s="331" t="s">
        <v>87</v>
      </c>
      <c r="AB74" s="333">
        <f>IF(AA74="","",IF(AA74="Preventivo",25%,15%))</f>
        <v>0.15</v>
      </c>
      <c r="AC74" s="331" t="s">
        <v>67</v>
      </c>
      <c r="AD74" s="336">
        <f t="shared" ref="AD74" si="3">IF(AC74="Automatico",25%,15%)</f>
        <v>0.15</v>
      </c>
      <c r="AE74" s="339">
        <f>AB74+AD74</f>
        <v>0.3</v>
      </c>
      <c r="AF74" s="331"/>
      <c r="AG74" s="331"/>
      <c r="AH74" s="331"/>
      <c r="AI74" s="339" t="e">
        <f>AI67-(AI67*AE74)</f>
        <v>#VALUE!</v>
      </c>
      <c r="AJ74" s="342"/>
      <c r="AK74" s="342"/>
      <c r="AL74" s="49"/>
      <c r="AM74" s="329"/>
      <c r="AN74" s="339"/>
      <c r="AO74" s="344"/>
      <c r="AP74" s="327"/>
      <c r="AQ74" s="327"/>
      <c r="AR74" s="327"/>
      <c r="AS74" s="340"/>
      <c r="AT74" s="340"/>
      <c r="AU74" s="327"/>
      <c r="AV74" s="327"/>
      <c r="AW74" s="327"/>
      <c r="AX74" s="327"/>
      <c r="AY74" s="327"/>
      <c r="AZ74" s="327"/>
      <c r="BA74" s="327"/>
      <c r="BB74" s="325"/>
      <c r="BC74" s="327"/>
      <c r="BD74" s="327"/>
      <c r="BE74" s="327"/>
      <c r="BF74" s="327"/>
      <c r="BG74" s="327"/>
      <c r="BH74" s="325"/>
      <c r="BI74" s="327"/>
      <c r="BJ74" s="327"/>
      <c r="BK74" s="327"/>
      <c r="BL74" s="327"/>
      <c r="BM74" s="327"/>
      <c r="BN74" s="325"/>
    </row>
    <row r="75" spans="1:66" ht="29.25" customHeight="1">
      <c r="A75" s="327"/>
      <c r="B75" s="327"/>
      <c r="C75" s="327"/>
      <c r="D75" s="327"/>
      <c r="E75" s="327"/>
      <c r="F75" s="327"/>
      <c r="G75" s="327"/>
      <c r="H75" s="327"/>
      <c r="I75" s="327"/>
      <c r="J75" s="327"/>
      <c r="K75" s="327"/>
      <c r="L75" s="327"/>
      <c r="M75" s="327"/>
      <c r="N75" s="345"/>
      <c r="O75" s="327"/>
      <c r="P75" s="347"/>
      <c r="Q75" s="350"/>
      <c r="R75" s="73" t="s">
        <v>170</v>
      </c>
      <c r="S75" s="36"/>
      <c r="T75" s="36"/>
      <c r="U75" s="36" t="e">
        <f>IF(R75=0,0,IF(#REF!="Leve 20%",20%,IF(#REF!="Menor 40%",40%,IF(#REF!="Moderado 60%",60%,IF(#REF!="Mayor 80%",80%,100%)))))</f>
        <v>#REF!</v>
      </c>
      <c r="V75" s="329"/>
      <c r="W75" s="339"/>
      <c r="X75" s="344"/>
      <c r="Y75" s="328"/>
      <c r="Z75" s="330"/>
      <c r="AA75" s="332"/>
      <c r="AB75" s="334"/>
      <c r="AC75" s="332"/>
      <c r="AD75" s="337"/>
      <c r="AE75" s="330"/>
      <c r="AF75" s="331"/>
      <c r="AG75" s="332"/>
      <c r="AH75" s="332"/>
      <c r="AI75" s="339"/>
      <c r="AJ75" s="342"/>
      <c r="AK75" s="342"/>
      <c r="AL75" s="49"/>
      <c r="AM75" s="329"/>
      <c r="AN75" s="339"/>
      <c r="AO75" s="344"/>
      <c r="AP75" s="327"/>
      <c r="AQ75" s="326"/>
      <c r="AR75" s="326"/>
      <c r="AS75" s="326"/>
      <c r="AT75" s="326"/>
      <c r="AU75" s="326"/>
      <c r="AV75" s="327"/>
      <c r="AW75" s="326"/>
      <c r="AX75" s="326"/>
      <c r="AY75" s="326"/>
      <c r="AZ75" s="326"/>
      <c r="BA75" s="326"/>
      <c r="BB75" s="326"/>
      <c r="BC75" s="326"/>
      <c r="BD75" s="326"/>
      <c r="BE75" s="326"/>
      <c r="BF75" s="326"/>
      <c r="BG75" s="326"/>
      <c r="BH75" s="326"/>
      <c r="BI75" s="326"/>
      <c r="BJ75" s="326"/>
      <c r="BK75" s="326"/>
      <c r="BL75" s="326"/>
      <c r="BM75" s="326"/>
      <c r="BN75" s="326"/>
    </row>
    <row r="76" spans="1:66" ht="29.25" customHeight="1">
      <c r="A76" s="327"/>
      <c r="B76" s="327"/>
      <c r="C76" s="327"/>
      <c r="D76" s="327"/>
      <c r="E76" s="327"/>
      <c r="F76" s="327"/>
      <c r="G76" s="327"/>
      <c r="H76" s="327"/>
      <c r="I76" s="327"/>
      <c r="J76" s="327"/>
      <c r="K76" s="327"/>
      <c r="L76" s="327"/>
      <c r="M76" s="327"/>
      <c r="N76" s="345"/>
      <c r="O76" s="327"/>
      <c r="P76" s="347"/>
      <c r="Q76" s="350"/>
      <c r="R76" s="73" t="s">
        <v>171</v>
      </c>
      <c r="S76" s="36"/>
      <c r="T76" s="36"/>
      <c r="U76" s="36" t="e">
        <f>IF(R76=0,0,IF(#REF!="Leve 20%",20%,IF(#REF!="Menor 40%",40%,IF(#REF!="Moderado 60%",60%,IF(#REF!="Mayor 80%",80%,100%)))))</f>
        <v>#REF!</v>
      </c>
      <c r="V76" s="329"/>
      <c r="W76" s="339"/>
      <c r="X76" s="344"/>
      <c r="Y76" s="328"/>
      <c r="Z76" s="330"/>
      <c r="AA76" s="332"/>
      <c r="AB76" s="334"/>
      <c r="AC76" s="332"/>
      <c r="AD76" s="337"/>
      <c r="AE76" s="330"/>
      <c r="AF76" s="331"/>
      <c r="AG76" s="332"/>
      <c r="AH76" s="332"/>
      <c r="AI76" s="339"/>
      <c r="AJ76" s="342"/>
      <c r="AK76" s="342"/>
      <c r="AL76" s="49"/>
      <c r="AM76" s="329"/>
      <c r="AN76" s="339"/>
      <c r="AO76" s="344"/>
      <c r="AP76" s="327"/>
      <c r="AQ76" s="326"/>
      <c r="AR76" s="326"/>
      <c r="AS76" s="326"/>
      <c r="AT76" s="326"/>
      <c r="AU76" s="326"/>
      <c r="AV76" s="327"/>
      <c r="AW76" s="326"/>
      <c r="AX76" s="326"/>
      <c r="AY76" s="326"/>
      <c r="AZ76" s="326"/>
      <c r="BA76" s="326"/>
      <c r="BB76" s="326"/>
      <c r="BC76" s="326"/>
      <c r="BD76" s="326"/>
      <c r="BE76" s="326"/>
      <c r="BF76" s="326"/>
      <c r="BG76" s="326"/>
      <c r="BH76" s="326"/>
      <c r="BI76" s="326"/>
      <c r="BJ76" s="326"/>
      <c r="BK76" s="326"/>
      <c r="BL76" s="326"/>
      <c r="BM76" s="326"/>
      <c r="BN76" s="326"/>
    </row>
    <row r="77" spans="1:66" ht="29.25" customHeight="1">
      <c r="A77" s="327"/>
      <c r="B77" s="327"/>
      <c r="C77" s="327"/>
      <c r="D77" s="327"/>
      <c r="E77" s="327"/>
      <c r="F77" s="327"/>
      <c r="G77" s="327"/>
      <c r="H77" s="327"/>
      <c r="I77" s="327"/>
      <c r="J77" s="327"/>
      <c r="K77" s="327"/>
      <c r="L77" s="327"/>
      <c r="M77" s="327"/>
      <c r="N77" s="345"/>
      <c r="O77" s="327"/>
      <c r="P77" s="347"/>
      <c r="Q77" s="350"/>
      <c r="R77" s="73" t="s">
        <v>172</v>
      </c>
      <c r="S77" s="36"/>
      <c r="T77" s="36"/>
      <c r="U77" s="36" t="e">
        <f>IF(R77=0,0,IF(#REF!="Leve 20%",20%,IF(#REF!="Menor 40%",40%,IF(#REF!="Moderado 60%",60%,IF(#REF!="Mayor 80%",80%,100%)))))</f>
        <v>#REF!</v>
      </c>
      <c r="V77" s="329"/>
      <c r="W77" s="339"/>
      <c r="X77" s="344"/>
      <c r="Y77" s="328"/>
      <c r="Z77" s="330"/>
      <c r="AA77" s="332"/>
      <c r="AB77" s="334"/>
      <c r="AC77" s="332"/>
      <c r="AD77" s="337"/>
      <c r="AE77" s="330"/>
      <c r="AF77" s="331"/>
      <c r="AG77" s="332"/>
      <c r="AH77" s="332"/>
      <c r="AI77" s="339"/>
      <c r="AJ77" s="342"/>
      <c r="AK77" s="342"/>
      <c r="AL77" s="49"/>
      <c r="AM77" s="329"/>
      <c r="AN77" s="339"/>
      <c r="AO77" s="344"/>
      <c r="AP77" s="327"/>
      <c r="AQ77" s="326"/>
      <c r="AR77" s="326"/>
      <c r="AS77" s="326"/>
      <c r="AT77" s="326"/>
      <c r="AU77" s="326"/>
      <c r="AV77" s="327"/>
      <c r="AW77" s="326"/>
      <c r="AX77" s="326"/>
      <c r="AY77" s="326"/>
      <c r="AZ77" s="326"/>
      <c r="BA77" s="326"/>
      <c r="BB77" s="326"/>
      <c r="BC77" s="326"/>
      <c r="BD77" s="326"/>
      <c r="BE77" s="326"/>
      <c r="BF77" s="326"/>
      <c r="BG77" s="326"/>
      <c r="BH77" s="326"/>
      <c r="BI77" s="326"/>
      <c r="BJ77" s="326"/>
      <c r="BK77" s="326"/>
      <c r="BL77" s="326"/>
      <c r="BM77" s="326"/>
      <c r="BN77" s="326"/>
    </row>
    <row r="78" spans="1:66" ht="29.25" customHeight="1">
      <c r="A78" s="327"/>
      <c r="B78" s="327"/>
      <c r="C78" s="327"/>
      <c r="D78" s="327"/>
      <c r="E78" s="327"/>
      <c r="F78" s="327"/>
      <c r="G78" s="327"/>
      <c r="H78" s="327"/>
      <c r="I78" s="327"/>
      <c r="J78" s="327"/>
      <c r="K78" s="327"/>
      <c r="L78" s="327"/>
      <c r="M78" s="327"/>
      <c r="N78" s="345"/>
      <c r="O78" s="327"/>
      <c r="P78" s="347"/>
      <c r="Q78" s="350"/>
      <c r="R78" s="73" t="s">
        <v>173</v>
      </c>
      <c r="S78" s="36"/>
      <c r="T78" s="36"/>
      <c r="U78" s="36" t="e">
        <f>IF(R78=0,0,IF(#REF!="Leve 20%",20%,IF(#REF!="Menor 40%",40%,IF(#REF!="Moderado 60%",60%,IF(#REF!="Mayor 80%",80%,100%)))))</f>
        <v>#REF!</v>
      </c>
      <c r="V78" s="329"/>
      <c r="W78" s="339"/>
      <c r="X78" s="344"/>
      <c r="Y78" s="328"/>
      <c r="Z78" s="330"/>
      <c r="AA78" s="332"/>
      <c r="AB78" s="334"/>
      <c r="AC78" s="332"/>
      <c r="AD78" s="337"/>
      <c r="AE78" s="330"/>
      <c r="AF78" s="331"/>
      <c r="AG78" s="332"/>
      <c r="AH78" s="332"/>
      <c r="AI78" s="339"/>
      <c r="AJ78" s="342"/>
      <c r="AK78" s="342"/>
      <c r="AL78" s="49"/>
      <c r="AM78" s="329"/>
      <c r="AN78" s="339"/>
      <c r="AO78" s="344"/>
      <c r="AP78" s="327"/>
      <c r="AQ78" s="326"/>
      <c r="AR78" s="326"/>
      <c r="AS78" s="326"/>
      <c r="AT78" s="326"/>
      <c r="AU78" s="326"/>
      <c r="AV78" s="327"/>
      <c r="AW78" s="326"/>
      <c r="AX78" s="326"/>
      <c r="AY78" s="326"/>
      <c r="AZ78" s="326"/>
      <c r="BA78" s="326"/>
      <c r="BB78" s="326"/>
      <c r="BC78" s="326"/>
      <c r="BD78" s="326"/>
      <c r="BE78" s="326"/>
      <c r="BF78" s="326"/>
      <c r="BG78" s="326"/>
      <c r="BH78" s="326"/>
      <c r="BI78" s="326"/>
      <c r="BJ78" s="326"/>
      <c r="BK78" s="326"/>
      <c r="BL78" s="326"/>
      <c r="BM78" s="326"/>
      <c r="BN78" s="326"/>
    </row>
    <row r="79" spans="1:66" ht="29.25" customHeight="1">
      <c r="A79" s="327"/>
      <c r="B79" s="327"/>
      <c r="C79" s="327"/>
      <c r="D79" s="327"/>
      <c r="E79" s="327"/>
      <c r="F79" s="327"/>
      <c r="G79" s="327"/>
      <c r="H79" s="327"/>
      <c r="I79" s="327"/>
      <c r="J79" s="327"/>
      <c r="K79" s="327"/>
      <c r="L79" s="327"/>
      <c r="M79" s="327"/>
      <c r="N79" s="345"/>
      <c r="O79" s="327"/>
      <c r="P79" s="347"/>
      <c r="Q79" s="350"/>
      <c r="R79" s="73" t="s">
        <v>174</v>
      </c>
      <c r="S79" s="36"/>
      <c r="T79" s="36"/>
      <c r="U79" s="36" t="e">
        <f>IF(R79=0,0,IF(#REF!="Leve 20%",20%,IF(#REF!="Menor 40%",40%,IF(#REF!="Moderado 60%",60%,IF(#REF!="Mayor 80%",80%,100%)))))</f>
        <v>#REF!</v>
      </c>
      <c r="V79" s="329"/>
      <c r="W79" s="339"/>
      <c r="X79" s="344"/>
      <c r="Y79" s="328"/>
      <c r="Z79" s="330"/>
      <c r="AA79" s="332"/>
      <c r="AB79" s="334"/>
      <c r="AC79" s="332"/>
      <c r="AD79" s="337"/>
      <c r="AE79" s="330"/>
      <c r="AF79" s="331"/>
      <c r="AG79" s="332"/>
      <c r="AH79" s="332"/>
      <c r="AI79" s="339"/>
      <c r="AJ79" s="342"/>
      <c r="AK79" s="342"/>
      <c r="AL79" s="49"/>
      <c r="AM79" s="329"/>
      <c r="AN79" s="339"/>
      <c r="AO79" s="344"/>
      <c r="AP79" s="327"/>
      <c r="AQ79" s="326"/>
      <c r="AR79" s="326"/>
      <c r="AS79" s="326"/>
      <c r="AT79" s="326"/>
      <c r="AU79" s="326"/>
      <c r="AV79" s="327"/>
      <c r="AW79" s="326"/>
      <c r="AX79" s="326"/>
      <c r="AY79" s="326"/>
      <c r="AZ79" s="326"/>
      <c r="BA79" s="326"/>
      <c r="BB79" s="326"/>
      <c r="BC79" s="326"/>
      <c r="BD79" s="326"/>
      <c r="BE79" s="326"/>
      <c r="BF79" s="326"/>
      <c r="BG79" s="326"/>
      <c r="BH79" s="326"/>
      <c r="BI79" s="326"/>
      <c r="BJ79" s="326"/>
      <c r="BK79" s="326"/>
      <c r="BL79" s="326"/>
      <c r="BM79" s="326"/>
      <c r="BN79" s="326"/>
    </row>
    <row r="80" spans="1:66" ht="29.25" customHeight="1">
      <c r="A80" s="327"/>
      <c r="B80" s="327"/>
      <c r="C80" s="327"/>
      <c r="D80" s="327"/>
      <c r="E80" s="327"/>
      <c r="F80" s="327"/>
      <c r="G80" s="327"/>
      <c r="H80" s="327"/>
      <c r="I80" s="327"/>
      <c r="J80" s="327"/>
      <c r="K80" s="327"/>
      <c r="L80" s="327"/>
      <c r="M80" s="327"/>
      <c r="N80" s="345"/>
      <c r="O80" s="327"/>
      <c r="P80" s="347"/>
      <c r="Q80" s="350"/>
      <c r="R80" s="73" t="s">
        <v>175</v>
      </c>
      <c r="S80" s="36"/>
      <c r="T80" s="36"/>
      <c r="U80" s="36"/>
      <c r="V80" s="329"/>
      <c r="W80" s="339"/>
      <c r="X80" s="344"/>
      <c r="Y80" s="328"/>
      <c r="Z80" s="330"/>
      <c r="AA80" s="332"/>
      <c r="AB80" s="334"/>
      <c r="AC80" s="332"/>
      <c r="AD80" s="337"/>
      <c r="AE80" s="330"/>
      <c r="AF80" s="331"/>
      <c r="AG80" s="332"/>
      <c r="AH80" s="332"/>
      <c r="AI80" s="339"/>
      <c r="AJ80" s="342"/>
      <c r="AK80" s="342"/>
      <c r="AL80" s="49"/>
      <c r="AM80" s="329"/>
      <c r="AN80" s="339"/>
      <c r="AO80" s="344"/>
      <c r="AP80" s="327"/>
      <c r="AQ80" s="326"/>
      <c r="AR80" s="326"/>
      <c r="AS80" s="326"/>
      <c r="AT80" s="326"/>
      <c r="AU80" s="326"/>
      <c r="AV80" s="327"/>
      <c r="AW80" s="326"/>
      <c r="AX80" s="326"/>
      <c r="AY80" s="326"/>
      <c r="AZ80" s="326"/>
      <c r="BA80" s="326"/>
      <c r="BB80" s="326"/>
      <c r="BC80" s="326"/>
      <c r="BD80" s="326"/>
      <c r="BE80" s="326"/>
      <c r="BF80" s="326"/>
      <c r="BG80" s="326"/>
      <c r="BH80" s="326"/>
      <c r="BI80" s="326"/>
      <c r="BJ80" s="326"/>
      <c r="BK80" s="326"/>
      <c r="BL80" s="326"/>
      <c r="BM80" s="326"/>
      <c r="BN80" s="326"/>
    </row>
    <row r="81" spans="1:66" ht="29.25" customHeight="1">
      <c r="A81" s="327"/>
      <c r="B81" s="327"/>
      <c r="C81" s="327"/>
      <c r="D81" s="327"/>
      <c r="E81" s="327"/>
      <c r="F81" s="327"/>
      <c r="G81" s="327"/>
      <c r="H81" s="327"/>
      <c r="I81" s="327"/>
      <c r="J81" s="327"/>
      <c r="K81" s="327"/>
      <c r="L81" s="327"/>
      <c r="M81" s="327"/>
      <c r="N81" s="345"/>
      <c r="O81" s="327"/>
      <c r="P81" s="347"/>
      <c r="Q81" s="350"/>
      <c r="R81" s="73" t="s">
        <v>176</v>
      </c>
      <c r="S81" s="36"/>
      <c r="T81" s="36"/>
      <c r="U81" s="36"/>
      <c r="V81" s="329"/>
      <c r="W81" s="339"/>
      <c r="X81" s="344"/>
      <c r="Y81" s="328"/>
      <c r="Z81" s="330"/>
      <c r="AA81" s="332"/>
      <c r="AB81" s="334"/>
      <c r="AC81" s="332"/>
      <c r="AD81" s="337"/>
      <c r="AE81" s="330"/>
      <c r="AF81" s="331"/>
      <c r="AG81" s="332"/>
      <c r="AH81" s="332"/>
      <c r="AI81" s="339"/>
      <c r="AJ81" s="342"/>
      <c r="AK81" s="342"/>
      <c r="AL81" s="49"/>
      <c r="AM81" s="329"/>
      <c r="AN81" s="339"/>
      <c r="AO81" s="344"/>
      <c r="AP81" s="327"/>
      <c r="AQ81" s="326"/>
      <c r="AR81" s="326"/>
      <c r="AS81" s="326"/>
      <c r="AT81" s="326"/>
      <c r="AU81" s="326"/>
      <c r="AV81" s="327"/>
      <c r="AW81" s="326"/>
      <c r="AX81" s="326"/>
      <c r="AY81" s="326"/>
      <c r="AZ81" s="326"/>
      <c r="BA81" s="326"/>
      <c r="BB81" s="326"/>
      <c r="BC81" s="326"/>
      <c r="BD81" s="326"/>
      <c r="BE81" s="326"/>
      <c r="BF81" s="326"/>
      <c r="BG81" s="326"/>
      <c r="BH81" s="326"/>
      <c r="BI81" s="326"/>
      <c r="BJ81" s="326"/>
      <c r="BK81" s="326"/>
      <c r="BL81" s="326"/>
      <c r="BM81" s="326"/>
      <c r="BN81" s="326"/>
    </row>
    <row r="82" spans="1:66" ht="29.25" customHeight="1">
      <c r="A82" s="327"/>
      <c r="B82" s="327"/>
      <c r="C82" s="327"/>
      <c r="D82" s="327"/>
      <c r="E82" s="327"/>
      <c r="F82" s="327"/>
      <c r="G82" s="327"/>
      <c r="H82" s="327"/>
      <c r="I82" s="327"/>
      <c r="J82" s="327"/>
      <c r="K82" s="327"/>
      <c r="L82" s="327"/>
      <c r="M82" s="327"/>
      <c r="N82" s="345"/>
      <c r="O82" s="327"/>
      <c r="P82" s="347"/>
      <c r="Q82" s="350"/>
      <c r="R82" s="73" t="s">
        <v>177</v>
      </c>
      <c r="S82" s="36"/>
      <c r="T82" s="36"/>
      <c r="U82" s="36"/>
      <c r="V82" s="329"/>
      <c r="W82" s="339"/>
      <c r="X82" s="344"/>
      <c r="Y82" s="328"/>
      <c r="Z82" s="330"/>
      <c r="AA82" s="332"/>
      <c r="AB82" s="334"/>
      <c r="AC82" s="332"/>
      <c r="AD82" s="337"/>
      <c r="AE82" s="330"/>
      <c r="AF82" s="331"/>
      <c r="AG82" s="332"/>
      <c r="AH82" s="332"/>
      <c r="AI82" s="339"/>
      <c r="AJ82" s="342"/>
      <c r="AK82" s="342"/>
      <c r="AL82" s="49"/>
      <c r="AM82" s="329"/>
      <c r="AN82" s="339"/>
      <c r="AO82" s="344"/>
      <c r="AP82" s="327"/>
      <c r="AQ82" s="326"/>
      <c r="AR82" s="326"/>
      <c r="AS82" s="326"/>
      <c r="AT82" s="326"/>
      <c r="AU82" s="326"/>
      <c r="AV82" s="327"/>
      <c r="AW82" s="326"/>
      <c r="AX82" s="326"/>
      <c r="AY82" s="326"/>
      <c r="AZ82" s="326"/>
      <c r="BA82" s="326"/>
      <c r="BB82" s="326"/>
      <c r="BC82" s="326"/>
      <c r="BD82" s="326"/>
      <c r="BE82" s="326"/>
      <c r="BF82" s="326"/>
      <c r="BG82" s="326"/>
      <c r="BH82" s="326"/>
      <c r="BI82" s="326"/>
      <c r="BJ82" s="326"/>
      <c r="BK82" s="326"/>
      <c r="BL82" s="326"/>
      <c r="BM82" s="326"/>
      <c r="BN82" s="326"/>
    </row>
    <row r="83" spans="1:66" ht="29.25" customHeight="1">
      <c r="A83" s="327"/>
      <c r="B83" s="327"/>
      <c r="C83" s="327"/>
      <c r="D83" s="327"/>
      <c r="E83" s="327"/>
      <c r="F83" s="327"/>
      <c r="G83" s="327"/>
      <c r="H83" s="327"/>
      <c r="I83" s="327"/>
      <c r="J83" s="327"/>
      <c r="K83" s="327"/>
      <c r="L83" s="327"/>
      <c r="M83" s="327"/>
      <c r="N83" s="345"/>
      <c r="O83" s="327"/>
      <c r="P83" s="347"/>
      <c r="Q83" s="350"/>
      <c r="R83" s="73" t="s">
        <v>178</v>
      </c>
      <c r="S83" s="36"/>
      <c r="T83" s="36"/>
      <c r="U83" s="36"/>
      <c r="V83" s="329"/>
      <c r="W83" s="339"/>
      <c r="X83" s="344"/>
      <c r="Y83" s="328"/>
      <c r="Z83" s="330"/>
      <c r="AA83" s="332"/>
      <c r="AB83" s="334"/>
      <c r="AC83" s="332"/>
      <c r="AD83" s="337"/>
      <c r="AE83" s="330"/>
      <c r="AF83" s="331"/>
      <c r="AG83" s="332"/>
      <c r="AH83" s="332"/>
      <c r="AI83" s="339"/>
      <c r="AJ83" s="342"/>
      <c r="AK83" s="342"/>
      <c r="AL83" s="49"/>
      <c r="AM83" s="329"/>
      <c r="AN83" s="339"/>
      <c r="AO83" s="344"/>
      <c r="AP83" s="327"/>
      <c r="AQ83" s="326"/>
      <c r="AR83" s="326"/>
      <c r="AS83" s="326"/>
      <c r="AT83" s="326"/>
      <c r="AU83" s="326"/>
      <c r="AV83" s="327"/>
      <c r="AW83" s="326"/>
      <c r="AX83" s="326"/>
      <c r="AY83" s="326"/>
      <c r="AZ83" s="326"/>
      <c r="BA83" s="326"/>
      <c r="BB83" s="326"/>
      <c r="BC83" s="326"/>
      <c r="BD83" s="326"/>
      <c r="BE83" s="326"/>
      <c r="BF83" s="326"/>
      <c r="BG83" s="326"/>
      <c r="BH83" s="326"/>
      <c r="BI83" s="326"/>
      <c r="BJ83" s="326"/>
      <c r="BK83" s="326"/>
      <c r="BL83" s="326"/>
      <c r="BM83" s="326"/>
      <c r="BN83" s="326"/>
    </row>
    <row r="84" spans="1:66" ht="29.25" customHeight="1">
      <c r="A84" s="327"/>
      <c r="B84" s="327"/>
      <c r="C84" s="327"/>
      <c r="D84" s="327"/>
      <c r="E84" s="327"/>
      <c r="F84" s="327"/>
      <c r="G84" s="327"/>
      <c r="H84" s="327"/>
      <c r="I84" s="327"/>
      <c r="J84" s="327"/>
      <c r="K84" s="327"/>
      <c r="L84" s="327"/>
      <c r="M84" s="327"/>
      <c r="N84" s="345"/>
      <c r="O84" s="327"/>
      <c r="P84" s="347"/>
      <c r="Q84" s="350"/>
      <c r="R84" s="73" t="s">
        <v>179</v>
      </c>
      <c r="S84" s="36"/>
      <c r="T84" s="36"/>
      <c r="U84" s="36"/>
      <c r="V84" s="329"/>
      <c r="W84" s="339"/>
      <c r="X84" s="344"/>
      <c r="Y84" s="328"/>
      <c r="Z84" s="330"/>
      <c r="AA84" s="332"/>
      <c r="AB84" s="334"/>
      <c r="AC84" s="332"/>
      <c r="AD84" s="337"/>
      <c r="AE84" s="330"/>
      <c r="AF84" s="331"/>
      <c r="AG84" s="332"/>
      <c r="AH84" s="332"/>
      <c r="AI84" s="339"/>
      <c r="AJ84" s="342"/>
      <c r="AK84" s="342"/>
      <c r="AL84" s="49"/>
      <c r="AM84" s="329"/>
      <c r="AN84" s="339"/>
      <c r="AO84" s="344"/>
      <c r="AP84" s="327"/>
      <c r="AQ84" s="326"/>
      <c r="AR84" s="326"/>
      <c r="AS84" s="326"/>
      <c r="AT84" s="326"/>
      <c r="AU84" s="326"/>
      <c r="AV84" s="327"/>
      <c r="AW84" s="326"/>
      <c r="AX84" s="326"/>
      <c r="AY84" s="326"/>
      <c r="AZ84" s="326"/>
      <c r="BA84" s="326"/>
      <c r="BB84" s="326"/>
      <c r="BC84" s="326"/>
      <c r="BD84" s="326"/>
      <c r="BE84" s="326"/>
      <c r="BF84" s="326"/>
      <c r="BG84" s="326"/>
      <c r="BH84" s="326"/>
      <c r="BI84" s="326"/>
      <c r="BJ84" s="326"/>
      <c r="BK84" s="326"/>
      <c r="BL84" s="326"/>
      <c r="BM84" s="326"/>
      <c r="BN84" s="326"/>
    </row>
    <row r="85" spans="1:66" ht="29.25" customHeight="1">
      <c r="A85" s="327"/>
      <c r="B85" s="327"/>
      <c r="C85" s="327"/>
      <c r="D85" s="327"/>
      <c r="E85" s="327"/>
      <c r="F85" s="327"/>
      <c r="G85" s="327"/>
      <c r="H85" s="327"/>
      <c r="I85" s="327"/>
      <c r="J85" s="327"/>
      <c r="K85" s="327"/>
      <c r="L85" s="327"/>
      <c r="M85" s="327"/>
      <c r="N85" s="345"/>
      <c r="O85" s="327"/>
      <c r="P85" s="347"/>
      <c r="Q85" s="350"/>
      <c r="R85" s="73" t="s">
        <v>180</v>
      </c>
      <c r="S85" s="36"/>
      <c r="T85" s="36"/>
      <c r="U85" s="36"/>
      <c r="V85" s="329"/>
      <c r="W85" s="339"/>
      <c r="X85" s="344"/>
      <c r="Y85" s="328"/>
      <c r="Z85" s="330"/>
      <c r="AA85" s="332"/>
      <c r="AB85" s="334"/>
      <c r="AC85" s="332"/>
      <c r="AD85" s="337"/>
      <c r="AE85" s="330"/>
      <c r="AF85" s="331"/>
      <c r="AG85" s="332"/>
      <c r="AH85" s="332"/>
      <c r="AI85" s="339"/>
      <c r="AJ85" s="342"/>
      <c r="AK85" s="342"/>
      <c r="AL85" s="49"/>
      <c r="AM85" s="329"/>
      <c r="AN85" s="339"/>
      <c r="AO85" s="344"/>
      <c r="AP85" s="327"/>
      <c r="AQ85" s="326"/>
      <c r="AR85" s="326"/>
      <c r="AS85" s="326"/>
      <c r="AT85" s="326"/>
      <c r="AU85" s="326"/>
      <c r="AV85" s="327"/>
      <c r="AW85" s="326"/>
      <c r="AX85" s="326"/>
      <c r="AY85" s="326"/>
      <c r="AZ85" s="326"/>
      <c r="BA85" s="326"/>
      <c r="BB85" s="326"/>
      <c r="BC85" s="326"/>
      <c r="BD85" s="326"/>
      <c r="BE85" s="326"/>
      <c r="BF85" s="326"/>
      <c r="BG85" s="326"/>
      <c r="BH85" s="326"/>
      <c r="BI85" s="326"/>
      <c r="BJ85" s="326"/>
      <c r="BK85" s="326"/>
      <c r="BL85" s="326"/>
      <c r="BM85" s="326"/>
      <c r="BN85" s="326"/>
    </row>
    <row r="86" spans="1:66" ht="29.25" customHeight="1">
      <c r="A86" s="327"/>
      <c r="B86" s="327"/>
      <c r="C86" s="327"/>
      <c r="D86" s="327"/>
      <c r="E86" s="327"/>
      <c r="F86" s="327"/>
      <c r="G86" s="327"/>
      <c r="H86" s="327"/>
      <c r="I86" s="327"/>
      <c r="J86" s="327"/>
      <c r="K86" s="327"/>
      <c r="L86" s="327"/>
      <c r="M86" s="327"/>
      <c r="N86" s="345"/>
      <c r="O86" s="327"/>
      <c r="P86" s="348"/>
      <c r="Q86" s="351"/>
      <c r="R86" s="74" t="s">
        <v>181</v>
      </c>
      <c r="S86" s="36">
        <f>COUNTA(S67:S85)</f>
        <v>0</v>
      </c>
      <c r="T86" s="36">
        <f>COUNTA(T67:T85)</f>
        <v>0</v>
      </c>
      <c r="U86" s="36"/>
      <c r="V86" s="329"/>
      <c r="W86" s="339"/>
      <c r="X86" s="344"/>
      <c r="Y86" s="328"/>
      <c r="Z86" s="330"/>
      <c r="AA86" s="332"/>
      <c r="AB86" s="335"/>
      <c r="AC86" s="332"/>
      <c r="AD86" s="338"/>
      <c r="AE86" s="330"/>
      <c r="AF86" s="331"/>
      <c r="AG86" s="332"/>
      <c r="AH86" s="332"/>
      <c r="AI86" s="339"/>
      <c r="AJ86" s="343"/>
      <c r="AK86" s="343"/>
      <c r="AL86" s="50"/>
      <c r="AM86" s="329"/>
      <c r="AN86" s="339"/>
      <c r="AO86" s="344"/>
      <c r="AP86" s="327"/>
      <c r="AQ86" s="326"/>
      <c r="AR86" s="326"/>
      <c r="AS86" s="326"/>
      <c r="AT86" s="326"/>
      <c r="AU86" s="326"/>
      <c r="AV86" s="327"/>
      <c r="AW86" s="326"/>
      <c r="AX86" s="326"/>
      <c r="AY86" s="326"/>
      <c r="AZ86" s="326"/>
      <c r="BA86" s="326"/>
      <c r="BB86" s="326"/>
      <c r="BC86" s="326"/>
      <c r="BD86" s="326"/>
      <c r="BE86" s="326"/>
      <c r="BF86" s="326"/>
      <c r="BG86" s="326"/>
      <c r="BH86" s="326"/>
      <c r="BI86" s="326"/>
      <c r="BJ86" s="326"/>
      <c r="BK86" s="326"/>
      <c r="BL86" s="326"/>
      <c r="BM86" s="326"/>
      <c r="BN86" s="326"/>
    </row>
    <row r="87" spans="1:66" ht="29.25" customHeight="1">
      <c r="A87" s="327"/>
      <c r="B87" s="327"/>
      <c r="C87" s="327"/>
      <c r="D87" s="327"/>
      <c r="E87" s="327"/>
      <c r="F87" s="327"/>
      <c r="G87" s="327"/>
      <c r="H87" s="327"/>
      <c r="I87" s="327"/>
      <c r="J87" s="327"/>
      <c r="K87" s="327"/>
      <c r="L87" s="327"/>
      <c r="M87" s="327"/>
      <c r="N87" s="345"/>
      <c r="O87" s="327"/>
      <c r="P87" s="346" t="str">
        <f>IF(O87=0,"Defina la frecuencia",IF(O87="Se espera que el evento ocurra en la mayoria de las circunstancias
Mas de 1 vez en el año","Casi seguro",IF(O87="Es viable que el evento ocurra en la mayoria de las circunstancias.
Al menos 1 vez en el ultimo año","Probable",IF(O87="El Evento podrá ocurrir en algun momento.
Al menos 1 vez en los ultimos 2 años","Posible",IF(O87="El Evento podrá ocurrir en algun momento.
Al menos 1 vez en los ultimos 5 años","Improbable","Rara vez")))))</f>
        <v>Defina la frecuencia</v>
      </c>
      <c r="Q87" s="349">
        <f>IF(P87="Casi seguro",100%,IF(P87="Probable",80%,IF(P87="Posible",60%,IF(P87="Improbable",40%,IF(P87="Rara vez",20%,0)))))</f>
        <v>0</v>
      </c>
      <c r="R87" s="73" t="s">
        <v>160</v>
      </c>
      <c r="S87" s="36"/>
      <c r="T87" s="36"/>
      <c r="U87" s="36" t="e">
        <f>IF(R87=0,0,IF(#REF!="Leve 20%",20%,IF(#REF!="Menor 40%",40%,IF(#REF!="Moderado 60%",60%,IF(#REF!="Mayor 80%",80%,100%)))))</f>
        <v>#REF!</v>
      </c>
      <c r="V87" s="329" t="str">
        <f>IF(S106&lt;=5,"Moderado",IF(S106&lt;=11,"Mayor","Catastrofico"))</f>
        <v>Moderado</v>
      </c>
      <c r="W87" s="339">
        <f>IF(V87=0,0,IF(V87="Moderado",60%,IF(V87="Mayor",80%,100%)))</f>
        <v>0.6</v>
      </c>
      <c r="X87" s="344" t="e">
        <f>VLOOKUP(P87,Matriz!B103:G108,MATCH(V87,Matriz!B103:G103,0),FALSE)</f>
        <v>#N/A</v>
      </c>
      <c r="Y87" s="328"/>
      <c r="Z87" s="329" t="str">
        <f>IF(AA87="Preventivo","X",IF(AA87="Detectivo","X","X "))</f>
        <v xml:space="preserve">X </v>
      </c>
      <c r="AA87" s="331"/>
      <c r="AB87" s="333" t="str">
        <f>IF(AA87="","",IF(AA87="Preventivo",25%,15%))</f>
        <v/>
      </c>
      <c r="AC87" s="331"/>
      <c r="AD87" s="333">
        <f>IF(AC87="Automatico",25%,15%)</f>
        <v>0.15</v>
      </c>
      <c r="AE87" s="339" t="e">
        <f>AB87+AD87</f>
        <v>#VALUE!</v>
      </c>
      <c r="AF87" s="331"/>
      <c r="AG87" s="331"/>
      <c r="AH87" s="331"/>
      <c r="AI87" s="339" t="e">
        <f>Q87-(Q87*AE87)</f>
        <v>#VALUE!</v>
      </c>
      <c r="AJ87" s="341" t="e">
        <f>IF(AK87=0,"Defina la frecuencia",IF(AK87=20%,"Rara vez",IF(AK87=40%,"Improbable",IF(AK87=60%,"Posible",IF(AK87=80%,"Probable","Casi seguro")))))</f>
        <v>#VALUE!</v>
      </c>
      <c r="AK87" s="341" t="e">
        <f>IF(AI94&lt;20%,20%,IF(AI94&lt;40%,40%,IF(AI94&lt;60%,60%,IF(AI94&lt;80%,80%,100%))))</f>
        <v>#VALUE!</v>
      </c>
      <c r="AL87" s="48" t="e">
        <f>VALUE(AK87)</f>
        <v>#VALUE!</v>
      </c>
      <c r="AM87" s="329" t="str">
        <f>V87</f>
        <v>Moderado</v>
      </c>
      <c r="AN87" s="339">
        <f>W87</f>
        <v>0.6</v>
      </c>
      <c r="AO87" s="344" t="e">
        <f>VLOOKUP(AJ87,Matriz!B103:G108,MATCH(AM87,Matriz!B103:G103,0),FALSE)</f>
        <v>#VALUE!</v>
      </c>
      <c r="AP87" s="327"/>
      <c r="AQ87" s="327"/>
      <c r="AR87" s="327"/>
      <c r="AS87" s="340"/>
      <c r="AT87" s="340"/>
      <c r="AU87" s="327"/>
      <c r="AV87" s="327"/>
      <c r="AW87" s="327"/>
      <c r="AX87" s="327"/>
      <c r="AY87" s="327"/>
      <c r="AZ87" s="327"/>
      <c r="BA87" s="327"/>
      <c r="BB87" s="325"/>
      <c r="BC87" s="327"/>
      <c r="BD87" s="327"/>
      <c r="BE87" s="327"/>
      <c r="BF87" s="327"/>
      <c r="BG87" s="327"/>
      <c r="BH87" s="325"/>
      <c r="BI87" s="327"/>
      <c r="BJ87" s="327"/>
      <c r="BK87" s="327"/>
      <c r="BL87" s="327"/>
      <c r="BM87" s="327"/>
      <c r="BN87" s="325"/>
    </row>
    <row r="88" spans="1:66" ht="29.25" customHeight="1">
      <c r="A88" s="327"/>
      <c r="B88" s="327"/>
      <c r="C88" s="327"/>
      <c r="D88" s="327"/>
      <c r="E88" s="327"/>
      <c r="F88" s="327"/>
      <c r="G88" s="327"/>
      <c r="H88" s="327"/>
      <c r="I88" s="327"/>
      <c r="J88" s="327"/>
      <c r="K88" s="327"/>
      <c r="L88" s="327"/>
      <c r="M88" s="327"/>
      <c r="N88" s="345"/>
      <c r="O88" s="327"/>
      <c r="P88" s="347"/>
      <c r="Q88" s="350"/>
      <c r="R88" s="73" t="s">
        <v>163</v>
      </c>
      <c r="S88" s="36"/>
      <c r="T88" s="36"/>
      <c r="U88" s="36" t="e">
        <f>IF(R88=0,0,IF(#REF!="Leve 20%",20%,IF(#REF!="Menor 40%",40%,IF(#REF!="Moderado 60%",60%,IF(#REF!="Mayor 80%",80%,100%)))))</f>
        <v>#REF!</v>
      </c>
      <c r="V88" s="329"/>
      <c r="W88" s="339"/>
      <c r="X88" s="344"/>
      <c r="Y88" s="328"/>
      <c r="Z88" s="329"/>
      <c r="AA88" s="332"/>
      <c r="AB88" s="334"/>
      <c r="AC88" s="332"/>
      <c r="AD88" s="334"/>
      <c r="AE88" s="330"/>
      <c r="AF88" s="332"/>
      <c r="AG88" s="332"/>
      <c r="AH88" s="332"/>
      <c r="AI88" s="339"/>
      <c r="AJ88" s="342"/>
      <c r="AK88" s="342"/>
      <c r="AL88" s="49"/>
      <c r="AM88" s="329"/>
      <c r="AN88" s="339"/>
      <c r="AO88" s="344"/>
      <c r="AP88" s="327"/>
      <c r="AQ88" s="327"/>
      <c r="AR88" s="326"/>
      <c r="AS88" s="326"/>
      <c r="AT88" s="326"/>
      <c r="AU88" s="326"/>
      <c r="AV88" s="327"/>
      <c r="AW88" s="327"/>
      <c r="AX88" s="327"/>
      <c r="AY88" s="327"/>
      <c r="AZ88" s="326"/>
      <c r="BA88" s="326"/>
      <c r="BB88" s="326"/>
      <c r="BC88" s="327"/>
      <c r="BD88" s="327"/>
      <c r="BE88" s="327"/>
      <c r="BF88" s="326"/>
      <c r="BG88" s="326"/>
      <c r="BH88" s="326"/>
      <c r="BI88" s="327"/>
      <c r="BJ88" s="327"/>
      <c r="BK88" s="327"/>
      <c r="BL88" s="326"/>
      <c r="BM88" s="326"/>
      <c r="BN88" s="326"/>
    </row>
    <row r="89" spans="1:66" ht="29.25" customHeight="1">
      <c r="A89" s="327"/>
      <c r="B89" s="327"/>
      <c r="C89" s="327"/>
      <c r="D89" s="327"/>
      <c r="E89" s="327"/>
      <c r="F89" s="327"/>
      <c r="G89" s="327"/>
      <c r="H89" s="327"/>
      <c r="I89" s="327"/>
      <c r="J89" s="327"/>
      <c r="K89" s="327"/>
      <c r="L89" s="327"/>
      <c r="M89" s="327"/>
      <c r="N89" s="345"/>
      <c r="O89" s="327"/>
      <c r="P89" s="347"/>
      <c r="Q89" s="350"/>
      <c r="R89" s="73" t="s">
        <v>164</v>
      </c>
      <c r="S89" s="36"/>
      <c r="T89" s="36"/>
      <c r="U89" s="36" t="e">
        <f>IF(R89=0,0,IF(#REF!="Leve 20%",20%,IF(#REF!="Menor 40%",40%,IF(#REF!="Moderado 60%",60%,IF(#REF!="Mayor 80%",80%,100%)))))</f>
        <v>#REF!</v>
      </c>
      <c r="V89" s="329"/>
      <c r="W89" s="339"/>
      <c r="X89" s="344"/>
      <c r="Y89" s="328"/>
      <c r="Z89" s="329"/>
      <c r="AA89" s="332"/>
      <c r="AB89" s="334"/>
      <c r="AC89" s="332"/>
      <c r="AD89" s="334"/>
      <c r="AE89" s="330"/>
      <c r="AF89" s="332"/>
      <c r="AG89" s="332"/>
      <c r="AH89" s="332"/>
      <c r="AI89" s="339"/>
      <c r="AJ89" s="342"/>
      <c r="AK89" s="342"/>
      <c r="AL89" s="49"/>
      <c r="AM89" s="329"/>
      <c r="AN89" s="339"/>
      <c r="AO89" s="344"/>
      <c r="AP89" s="327"/>
      <c r="AQ89" s="327"/>
      <c r="AR89" s="326"/>
      <c r="AS89" s="326"/>
      <c r="AT89" s="326"/>
      <c r="AU89" s="326"/>
      <c r="AV89" s="327"/>
      <c r="AW89" s="327"/>
      <c r="AX89" s="327"/>
      <c r="AY89" s="327"/>
      <c r="AZ89" s="326"/>
      <c r="BA89" s="326"/>
      <c r="BB89" s="326"/>
      <c r="BC89" s="327"/>
      <c r="BD89" s="327"/>
      <c r="BE89" s="327"/>
      <c r="BF89" s="326"/>
      <c r="BG89" s="326"/>
      <c r="BH89" s="326"/>
      <c r="BI89" s="327"/>
      <c r="BJ89" s="327"/>
      <c r="BK89" s="327"/>
      <c r="BL89" s="326"/>
      <c r="BM89" s="326"/>
      <c r="BN89" s="326"/>
    </row>
    <row r="90" spans="1:66" ht="29.25" customHeight="1">
      <c r="A90" s="327"/>
      <c r="B90" s="327"/>
      <c r="C90" s="327"/>
      <c r="D90" s="327"/>
      <c r="E90" s="327"/>
      <c r="F90" s="327"/>
      <c r="G90" s="327"/>
      <c r="H90" s="327"/>
      <c r="I90" s="327"/>
      <c r="J90" s="327"/>
      <c r="K90" s="327"/>
      <c r="L90" s="327"/>
      <c r="M90" s="327"/>
      <c r="N90" s="345"/>
      <c r="O90" s="327"/>
      <c r="P90" s="347"/>
      <c r="Q90" s="350"/>
      <c r="R90" s="73" t="s">
        <v>165</v>
      </c>
      <c r="S90" s="36"/>
      <c r="T90" s="36"/>
      <c r="U90" s="36" t="e">
        <f>IF(R90=0,0,IF(#REF!="Leve 20%",20%,IF(#REF!="Menor 40%",40%,IF(#REF!="Moderado 60%",60%,IF(#REF!="Mayor 80%",80%,100%)))))</f>
        <v>#REF!</v>
      </c>
      <c r="V90" s="329"/>
      <c r="W90" s="339"/>
      <c r="X90" s="344"/>
      <c r="Y90" s="328"/>
      <c r="Z90" s="329"/>
      <c r="AA90" s="332"/>
      <c r="AB90" s="334"/>
      <c r="AC90" s="332"/>
      <c r="AD90" s="334"/>
      <c r="AE90" s="330"/>
      <c r="AF90" s="332"/>
      <c r="AG90" s="332"/>
      <c r="AH90" s="332"/>
      <c r="AI90" s="339"/>
      <c r="AJ90" s="342"/>
      <c r="AK90" s="342"/>
      <c r="AL90" s="49"/>
      <c r="AM90" s="329"/>
      <c r="AN90" s="339"/>
      <c r="AO90" s="344"/>
      <c r="AP90" s="327"/>
      <c r="AQ90" s="327"/>
      <c r="AR90" s="326"/>
      <c r="AS90" s="326"/>
      <c r="AT90" s="326"/>
      <c r="AU90" s="326"/>
      <c r="AV90" s="327"/>
      <c r="AW90" s="327"/>
      <c r="AX90" s="327"/>
      <c r="AY90" s="327"/>
      <c r="AZ90" s="326"/>
      <c r="BA90" s="326"/>
      <c r="BB90" s="326"/>
      <c r="BC90" s="327"/>
      <c r="BD90" s="327"/>
      <c r="BE90" s="327"/>
      <c r="BF90" s="326"/>
      <c r="BG90" s="326"/>
      <c r="BH90" s="326"/>
      <c r="BI90" s="327"/>
      <c r="BJ90" s="327"/>
      <c r="BK90" s="327"/>
      <c r="BL90" s="326"/>
      <c r="BM90" s="326"/>
      <c r="BN90" s="326"/>
    </row>
    <row r="91" spans="1:66" ht="29.25" customHeight="1">
      <c r="A91" s="327"/>
      <c r="B91" s="327"/>
      <c r="C91" s="327"/>
      <c r="D91" s="327"/>
      <c r="E91" s="327"/>
      <c r="F91" s="327"/>
      <c r="G91" s="327"/>
      <c r="H91" s="327"/>
      <c r="I91" s="327"/>
      <c r="J91" s="327"/>
      <c r="K91" s="327"/>
      <c r="L91" s="327"/>
      <c r="M91" s="327"/>
      <c r="N91" s="345"/>
      <c r="O91" s="327"/>
      <c r="P91" s="347"/>
      <c r="Q91" s="350"/>
      <c r="R91" s="73" t="s">
        <v>166</v>
      </c>
      <c r="S91" s="36"/>
      <c r="T91" s="36"/>
      <c r="U91" s="36" t="e">
        <f>IF(R91=0,0,IF(#REF!="Leve 20%",20%,IF(#REF!="Menor 40%",40%,IF(#REF!="Moderado 60%",60%,IF(#REF!="Mayor 80%",80%,100%)))))</f>
        <v>#REF!</v>
      </c>
      <c r="V91" s="329"/>
      <c r="W91" s="339"/>
      <c r="X91" s="344"/>
      <c r="Y91" s="328"/>
      <c r="Z91" s="329"/>
      <c r="AA91" s="332"/>
      <c r="AB91" s="334"/>
      <c r="AC91" s="332"/>
      <c r="AD91" s="334"/>
      <c r="AE91" s="330"/>
      <c r="AF91" s="332"/>
      <c r="AG91" s="332"/>
      <c r="AH91" s="332"/>
      <c r="AI91" s="339"/>
      <c r="AJ91" s="342"/>
      <c r="AK91" s="342"/>
      <c r="AL91" s="49"/>
      <c r="AM91" s="329"/>
      <c r="AN91" s="339"/>
      <c r="AO91" s="344"/>
      <c r="AP91" s="327"/>
      <c r="AQ91" s="327"/>
      <c r="AR91" s="326"/>
      <c r="AS91" s="326"/>
      <c r="AT91" s="326"/>
      <c r="AU91" s="326"/>
      <c r="AV91" s="327"/>
      <c r="AW91" s="327"/>
      <c r="AX91" s="327"/>
      <c r="AY91" s="327"/>
      <c r="AZ91" s="326"/>
      <c r="BA91" s="326"/>
      <c r="BB91" s="326"/>
      <c r="BC91" s="327"/>
      <c r="BD91" s="327"/>
      <c r="BE91" s="327"/>
      <c r="BF91" s="326"/>
      <c r="BG91" s="326"/>
      <c r="BH91" s="326"/>
      <c r="BI91" s="327"/>
      <c r="BJ91" s="327"/>
      <c r="BK91" s="327"/>
      <c r="BL91" s="326"/>
      <c r="BM91" s="326"/>
      <c r="BN91" s="326"/>
    </row>
    <row r="92" spans="1:66" ht="29.25" customHeight="1">
      <c r="A92" s="327"/>
      <c r="B92" s="327"/>
      <c r="C92" s="327"/>
      <c r="D92" s="327"/>
      <c r="E92" s="327"/>
      <c r="F92" s="327"/>
      <c r="G92" s="327"/>
      <c r="H92" s="327"/>
      <c r="I92" s="327"/>
      <c r="J92" s="327"/>
      <c r="K92" s="327"/>
      <c r="L92" s="327"/>
      <c r="M92" s="327"/>
      <c r="N92" s="345"/>
      <c r="O92" s="327"/>
      <c r="P92" s="347"/>
      <c r="Q92" s="350"/>
      <c r="R92" s="73" t="s">
        <v>167</v>
      </c>
      <c r="S92" s="36"/>
      <c r="T92" s="36"/>
      <c r="U92" s="36" t="e">
        <f>IF(R92=0,0,IF(#REF!="Leve 20%",20%,IF(#REF!="Menor 40%",40%,IF(#REF!="Moderado 60%",60%,IF(#REF!="Mayor 80%",80%,100%)))))</f>
        <v>#REF!</v>
      </c>
      <c r="V92" s="329"/>
      <c r="W92" s="339"/>
      <c r="X92" s="344"/>
      <c r="Y92" s="328"/>
      <c r="Z92" s="329"/>
      <c r="AA92" s="332"/>
      <c r="AB92" s="334"/>
      <c r="AC92" s="332"/>
      <c r="AD92" s="334"/>
      <c r="AE92" s="330"/>
      <c r="AF92" s="332"/>
      <c r="AG92" s="332"/>
      <c r="AH92" s="332"/>
      <c r="AI92" s="339"/>
      <c r="AJ92" s="342"/>
      <c r="AK92" s="342"/>
      <c r="AL92" s="49"/>
      <c r="AM92" s="329"/>
      <c r="AN92" s="339"/>
      <c r="AO92" s="344"/>
      <c r="AP92" s="327"/>
      <c r="AQ92" s="327"/>
      <c r="AR92" s="326"/>
      <c r="AS92" s="326"/>
      <c r="AT92" s="326"/>
      <c r="AU92" s="326"/>
      <c r="AV92" s="327"/>
      <c r="AW92" s="327"/>
      <c r="AX92" s="327"/>
      <c r="AY92" s="327"/>
      <c r="AZ92" s="326"/>
      <c r="BA92" s="326"/>
      <c r="BB92" s="326"/>
      <c r="BC92" s="327"/>
      <c r="BD92" s="327"/>
      <c r="BE92" s="327"/>
      <c r="BF92" s="326"/>
      <c r="BG92" s="326"/>
      <c r="BH92" s="326"/>
      <c r="BI92" s="327"/>
      <c r="BJ92" s="327"/>
      <c r="BK92" s="327"/>
      <c r="BL92" s="326"/>
      <c r="BM92" s="326"/>
      <c r="BN92" s="326"/>
    </row>
    <row r="93" spans="1:66" ht="29.25" customHeight="1">
      <c r="A93" s="327"/>
      <c r="B93" s="327"/>
      <c r="C93" s="327"/>
      <c r="D93" s="327"/>
      <c r="E93" s="327"/>
      <c r="F93" s="327"/>
      <c r="G93" s="327"/>
      <c r="H93" s="327"/>
      <c r="I93" s="327"/>
      <c r="J93" s="327"/>
      <c r="K93" s="327"/>
      <c r="L93" s="327"/>
      <c r="M93" s="327"/>
      <c r="N93" s="345"/>
      <c r="O93" s="327"/>
      <c r="P93" s="347"/>
      <c r="Q93" s="350"/>
      <c r="R93" s="73" t="s">
        <v>168</v>
      </c>
      <c r="S93" s="36"/>
      <c r="T93" s="36"/>
      <c r="U93" s="36" t="e">
        <f>IF(R93=0,0,IF(#REF!="Leve 20%",20%,IF(#REF!="Menor 40%",40%,IF(#REF!="Moderado 60%",60%,IF(#REF!="Mayor 80%",80%,100%)))))</f>
        <v>#REF!</v>
      </c>
      <c r="V93" s="329"/>
      <c r="W93" s="339"/>
      <c r="X93" s="344"/>
      <c r="Y93" s="328"/>
      <c r="Z93" s="329"/>
      <c r="AA93" s="332"/>
      <c r="AB93" s="335"/>
      <c r="AC93" s="332"/>
      <c r="AD93" s="335"/>
      <c r="AE93" s="330"/>
      <c r="AF93" s="332"/>
      <c r="AG93" s="332"/>
      <c r="AH93" s="332"/>
      <c r="AI93" s="339"/>
      <c r="AJ93" s="342"/>
      <c r="AK93" s="342"/>
      <c r="AL93" s="49"/>
      <c r="AM93" s="329"/>
      <c r="AN93" s="339"/>
      <c r="AO93" s="344"/>
      <c r="AP93" s="327"/>
      <c r="AQ93" s="327"/>
      <c r="AR93" s="326"/>
      <c r="AS93" s="326"/>
      <c r="AT93" s="326"/>
      <c r="AU93" s="326"/>
      <c r="AV93" s="327"/>
      <c r="AW93" s="327"/>
      <c r="AX93" s="327"/>
      <c r="AY93" s="327"/>
      <c r="AZ93" s="326"/>
      <c r="BA93" s="326"/>
      <c r="BB93" s="326"/>
      <c r="BC93" s="327"/>
      <c r="BD93" s="327"/>
      <c r="BE93" s="327"/>
      <c r="BF93" s="326"/>
      <c r="BG93" s="326"/>
      <c r="BH93" s="326"/>
      <c r="BI93" s="327"/>
      <c r="BJ93" s="327"/>
      <c r="BK93" s="327"/>
      <c r="BL93" s="326"/>
      <c r="BM93" s="326"/>
      <c r="BN93" s="326"/>
    </row>
    <row r="94" spans="1:66" ht="29.25" customHeight="1">
      <c r="A94" s="327"/>
      <c r="B94" s="327"/>
      <c r="C94" s="327"/>
      <c r="D94" s="327"/>
      <c r="E94" s="327"/>
      <c r="F94" s="327"/>
      <c r="G94" s="327"/>
      <c r="H94" s="327"/>
      <c r="I94" s="327"/>
      <c r="J94" s="327"/>
      <c r="K94" s="327"/>
      <c r="L94" s="327"/>
      <c r="M94" s="327"/>
      <c r="N94" s="345"/>
      <c r="O94" s="327"/>
      <c r="P94" s="347"/>
      <c r="Q94" s="350"/>
      <c r="R94" s="73" t="s">
        <v>169</v>
      </c>
      <c r="S94" s="36"/>
      <c r="T94" s="36"/>
      <c r="U94" s="36" t="e">
        <f>IF(R94=0,0,IF(#REF!="Leve 20%",20%,IF(#REF!="Menor 40%",40%,IF(#REF!="Moderado 60%",60%,IF(#REF!="Mayor 80%",80%,100%)))))</f>
        <v>#REF!</v>
      </c>
      <c r="V94" s="329"/>
      <c r="W94" s="339"/>
      <c r="X94" s="344"/>
      <c r="Y94" s="328"/>
      <c r="Z94" s="329" t="str">
        <f>IF(AA94="Preventivo","X",IF(AA87="Detectivo","X","X "))</f>
        <v xml:space="preserve">X </v>
      </c>
      <c r="AA94" s="331" t="s">
        <v>87</v>
      </c>
      <c r="AB94" s="333">
        <f>IF(AA94="","",IF(AA94="Preventivo",25%,15%))</f>
        <v>0.15</v>
      </c>
      <c r="AC94" s="331" t="s">
        <v>67</v>
      </c>
      <c r="AD94" s="336">
        <f t="shared" ref="AD94" si="4">IF(AC94="Automatico",25%,15%)</f>
        <v>0.15</v>
      </c>
      <c r="AE94" s="339">
        <f>AB94+AD94</f>
        <v>0.3</v>
      </c>
      <c r="AF94" s="331"/>
      <c r="AG94" s="331"/>
      <c r="AH94" s="331"/>
      <c r="AI94" s="339" t="e">
        <f>AI87-(AI87*AE94)</f>
        <v>#VALUE!</v>
      </c>
      <c r="AJ94" s="342"/>
      <c r="AK94" s="342"/>
      <c r="AL94" s="49"/>
      <c r="AM94" s="329"/>
      <c r="AN94" s="339"/>
      <c r="AO94" s="344"/>
      <c r="AP94" s="327"/>
      <c r="AQ94" s="327"/>
      <c r="AR94" s="327"/>
      <c r="AS94" s="340"/>
      <c r="AT94" s="340"/>
      <c r="AU94" s="327"/>
      <c r="AV94" s="327"/>
      <c r="AW94" s="327"/>
      <c r="AX94" s="327"/>
      <c r="AY94" s="327"/>
      <c r="AZ94" s="327"/>
      <c r="BA94" s="327"/>
      <c r="BB94" s="325"/>
      <c r="BC94" s="327"/>
      <c r="BD94" s="327"/>
      <c r="BE94" s="327"/>
      <c r="BF94" s="327"/>
      <c r="BG94" s="327"/>
      <c r="BH94" s="325"/>
      <c r="BI94" s="327"/>
      <c r="BJ94" s="327"/>
      <c r="BK94" s="327"/>
      <c r="BL94" s="327"/>
      <c r="BM94" s="327"/>
      <c r="BN94" s="325"/>
    </row>
    <row r="95" spans="1:66" ht="29.25" customHeight="1">
      <c r="A95" s="327"/>
      <c r="B95" s="327"/>
      <c r="C95" s="327"/>
      <c r="D95" s="327"/>
      <c r="E95" s="327"/>
      <c r="F95" s="327"/>
      <c r="G95" s="327"/>
      <c r="H95" s="327"/>
      <c r="I95" s="327"/>
      <c r="J95" s="327"/>
      <c r="K95" s="327"/>
      <c r="L95" s="327"/>
      <c r="M95" s="327"/>
      <c r="N95" s="345"/>
      <c r="O95" s="327"/>
      <c r="P95" s="347"/>
      <c r="Q95" s="350"/>
      <c r="R95" s="73" t="s">
        <v>170</v>
      </c>
      <c r="S95" s="36"/>
      <c r="T95" s="36"/>
      <c r="U95" s="36" t="e">
        <f>IF(R95=0,0,IF(#REF!="Leve 20%",20%,IF(#REF!="Menor 40%",40%,IF(#REF!="Moderado 60%",60%,IF(#REF!="Mayor 80%",80%,100%)))))</f>
        <v>#REF!</v>
      </c>
      <c r="V95" s="329"/>
      <c r="W95" s="339"/>
      <c r="X95" s="344"/>
      <c r="Y95" s="328"/>
      <c r="Z95" s="330"/>
      <c r="AA95" s="332"/>
      <c r="AB95" s="334"/>
      <c r="AC95" s="332"/>
      <c r="AD95" s="337"/>
      <c r="AE95" s="330"/>
      <c r="AF95" s="331"/>
      <c r="AG95" s="332"/>
      <c r="AH95" s="332"/>
      <c r="AI95" s="339"/>
      <c r="AJ95" s="342"/>
      <c r="AK95" s="342"/>
      <c r="AL95" s="49"/>
      <c r="AM95" s="329"/>
      <c r="AN95" s="339"/>
      <c r="AO95" s="344"/>
      <c r="AP95" s="327"/>
      <c r="AQ95" s="326"/>
      <c r="AR95" s="326"/>
      <c r="AS95" s="326"/>
      <c r="AT95" s="326"/>
      <c r="AU95" s="326"/>
      <c r="AV95" s="327"/>
      <c r="AW95" s="326"/>
      <c r="AX95" s="326"/>
      <c r="AY95" s="326"/>
      <c r="AZ95" s="326"/>
      <c r="BA95" s="326"/>
      <c r="BB95" s="326"/>
      <c r="BC95" s="326"/>
      <c r="BD95" s="326"/>
      <c r="BE95" s="326"/>
      <c r="BF95" s="326"/>
      <c r="BG95" s="326"/>
      <c r="BH95" s="326"/>
      <c r="BI95" s="326"/>
      <c r="BJ95" s="326"/>
      <c r="BK95" s="326"/>
      <c r="BL95" s="326"/>
      <c r="BM95" s="326"/>
      <c r="BN95" s="326"/>
    </row>
    <row r="96" spans="1:66" ht="29.25" customHeight="1">
      <c r="A96" s="327"/>
      <c r="B96" s="327"/>
      <c r="C96" s="327"/>
      <c r="D96" s="327"/>
      <c r="E96" s="327"/>
      <c r="F96" s="327"/>
      <c r="G96" s="327"/>
      <c r="H96" s="327"/>
      <c r="I96" s="327"/>
      <c r="J96" s="327"/>
      <c r="K96" s="327"/>
      <c r="L96" s="327"/>
      <c r="M96" s="327"/>
      <c r="N96" s="345"/>
      <c r="O96" s="327"/>
      <c r="P96" s="347"/>
      <c r="Q96" s="350"/>
      <c r="R96" s="73" t="s">
        <v>171</v>
      </c>
      <c r="S96" s="36"/>
      <c r="T96" s="36"/>
      <c r="U96" s="36" t="e">
        <f>IF(R96=0,0,IF(#REF!="Leve 20%",20%,IF(#REF!="Menor 40%",40%,IF(#REF!="Moderado 60%",60%,IF(#REF!="Mayor 80%",80%,100%)))))</f>
        <v>#REF!</v>
      </c>
      <c r="V96" s="329"/>
      <c r="W96" s="339"/>
      <c r="X96" s="344"/>
      <c r="Y96" s="328"/>
      <c r="Z96" s="330"/>
      <c r="AA96" s="332"/>
      <c r="AB96" s="334"/>
      <c r="AC96" s="332"/>
      <c r="AD96" s="337"/>
      <c r="AE96" s="330"/>
      <c r="AF96" s="331"/>
      <c r="AG96" s="332"/>
      <c r="AH96" s="332"/>
      <c r="AI96" s="339"/>
      <c r="AJ96" s="342"/>
      <c r="AK96" s="342"/>
      <c r="AL96" s="49"/>
      <c r="AM96" s="329"/>
      <c r="AN96" s="339"/>
      <c r="AO96" s="344"/>
      <c r="AP96" s="327"/>
      <c r="AQ96" s="326"/>
      <c r="AR96" s="326"/>
      <c r="AS96" s="326"/>
      <c r="AT96" s="326"/>
      <c r="AU96" s="326"/>
      <c r="AV96" s="327"/>
      <c r="AW96" s="326"/>
      <c r="AX96" s="326"/>
      <c r="AY96" s="326"/>
      <c r="AZ96" s="326"/>
      <c r="BA96" s="326"/>
      <c r="BB96" s="326"/>
      <c r="BC96" s="326"/>
      <c r="BD96" s="326"/>
      <c r="BE96" s="326"/>
      <c r="BF96" s="326"/>
      <c r="BG96" s="326"/>
      <c r="BH96" s="326"/>
      <c r="BI96" s="326"/>
      <c r="BJ96" s="326"/>
      <c r="BK96" s="326"/>
      <c r="BL96" s="326"/>
      <c r="BM96" s="326"/>
      <c r="BN96" s="326"/>
    </row>
    <row r="97" spans="1:66" ht="29.25" customHeight="1">
      <c r="A97" s="327"/>
      <c r="B97" s="327"/>
      <c r="C97" s="327"/>
      <c r="D97" s="327"/>
      <c r="E97" s="327"/>
      <c r="F97" s="327"/>
      <c r="G97" s="327"/>
      <c r="H97" s="327"/>
      <c r="I97" s="327"/>
      <c r="J97" s="327"/>
      <c r="K97" s="327"/>
      <c r="L97" s="327"/>
      <c r="M97" s="327"/>
      <c r="N97" s="345"/>
      <c r="O97" s="327"/>
      <c r="P97" s="347"/>
      <c r="Q97" s="350"/>
      <c r="R97" s="73" t="s">
        <v>172</v>
      </c>
      <c r="S97" s="36"/>
      <c r="T97" s="36"/>
      <c r="U97" s="36" t="e">
        <f>IF(R97=0,0,IF(#REF!="Leve 20%",20%,IF(#REF!="Menor 40%",40%,IF(#REF!="Moderado 60%",60%,IF(#REF!="Mayor 80%",80%,100%)))))</f>
        <v>#REF!</v>
      </c>
      <c r="V97" s="329"/>
      <c r="W97" s="339"/>
      <c r="X97" s="344"/>
      <c r="Y97" s="328"/>
      <c r="Z97" s="330"/>
      <c r="AA97" s="332"/>
      <c r="AB97" s="334"/>
      <c r="AC97" s="332"/>
      <c r="AD97" s="337"/>
      <c r="AE97" s="330"/>
      <c r="AF97" s="331"/>
      <c r="AG97" s="332"/>
      <c r="AH97" s="332"/>
      <c r="AI97" s="339"/>
      <c r="AJ97" s="342"/>
      <c r="AK97" s="342"/>
      <c r="AL97" s="49"/>
      <c r="AM97" s="329"/>
      <c r="AN97" s="339"/>
      <c r="AO97" s="344"/>
      <c r="AP97" s="327"/>
      <c r="AQ97" s="326"/>
      <c r="AR97" s="326"/>
      <c r="AS97" s="326"/>
      <c r="AT97" s="326"/>
      <c r="AU97" s="326"/>
      <c r="AV97" s="327"/>
      <c r="AW97" s="326"/>
      <c r="AX97" s="326"/>
      <c r="AY97" s="326"/>
      <c r="AZ97" s="326"/>
      <c r="BA97" s="326"/>
      <c r="BB97" s="326"/>
      <c r="BC97" s="326"/>
      <c r="BD97" s="326"/>
      <c r="BE97" s="326"/>
      <c r="BF97" s="326"/>
      <c r="BG97" s="326"/>
      <c r="BH97" s="326"/>
      <c r="BI97" s="326"/>
      <c r="BJ97" s="326"/>
      <c r="BK97" s="326"/>
      <c r="BL97" s="326"/>
      <c r="BM97" s="326"/>
      <c r="BN97" s="326"/>
    </row>
    <row r="98" spans="1:66" ht="29.25" customHeight="1">
      <c r="A98" s="327"/>
      <c r="B98" s="327"/>
      <c r="C98" s="327"/>
      <c r="D98" s="327"/>
      <c r="E98" s="327"/>
      <c r="F98" s="327"/>
      <c r="G98" s="327"/>
      <c r="H98" s="327"/>
      <c r="I98" s="327"/>
      <c r="J98" s="327"/>
      <c r="K98" s="327"/>
      <c r="L98" s="327"/>
      <c r="M98" s="327"/>
      <c r="N98" s="345"/>
      <c r="O98" s="327"/>
      <c r="P98" s="347"/>
      <c r="Q98" s="350"/>
      <c r="R98" s="73" t="s">
        <v>173</v>
      </c>
      <c r="S98" s="36"/>
      <c r="T98" s="36"/>
      <c r="U98" s="36" t="e">
        <f>IF(R98=0,0,IF(#REF!="Leve 20%",20%,IF(#REF!="Menor 40%",40%,IF(#REF!="Moderado 60%",60%,IF(#REF!="Mayor 80%",80%,100%)))))</f>
        <v>#REF!</v>
      </c>
      <c r="V98" s="329"/>
      <c r="W98" s="339"/>
      <c r="X98" s="344"/>
      <c r="Y98" s="328"/>
      <c r="Z98" s="330"/>
      <c r="AA98" s="332"/>
      <c r="AB98" s="334"/>
      <c r="AC98" s="332"/>
      <c r="AD98" s="337"/>
      <c r="AE98" s="330"/>
      <c r="AF98" s="331"/>
      <c r="AG98" s="332"/>
      <c r="AH98" s="332"/>
      <c r="AI98" s="339"/>
      <c r="AJ98" s="342"/>
      <c r="AK98" s="342"/>
      <c r="AL98" s="49"/>
      <c r="AM98" s="329"/>
      <c r="AN98" s="339"/>
      <c r="AO98" s="344"/>
      <c r="AP98" s="327"/>
      <c r="AQ98" s="326"/>
      <c r="AR98" s="326"/>
      <c r="AS98" s="326"/>
      <c r="AT98" s="326"/>
      <c r="AU98" s="326"/>
      <c r="AV98" s="327"/>
      <c r="AW98" s="326"/>
      <c r="AX98" s="326"/>
      <c r="AY98" s="326"/>
      <c r="AZ98" s="326"/>
      <c r="BA98" s="326"/>
      <c r="BB98" s="326"/>
      <c r="BC98" s="326"/>
      <c r="BD98" s="326"/>
      <c r="BE98" s="326"/>
      <c r="BF98" s="326"/>
      <c r="BG98" s="326"/>
      <c r="BH98" s="326"/>
      <c r="BI98" s="326"/>
      <c r="BJ98" s="326"/>
      <c r="BK98" s="326"/>
      <c r="BL98" s="326"/>
      <c r="BM98" s="326"/>
      <c r="BN98" s="326"/>
    </row>
    <row r="99" spans="1:66" ht="29.25" customHeight="1">
      <c r="A99" s="327"/>
      <c r="B99" s="327"/>
      <c r="C99" s="327"/>
      <c r="D99" s="327"/>
      <c r="E99" s="327"/>
      <c r="F99" s="327"/>
      <c r="G99" s="327"/>
      <c r="H99" s="327"/>
      <c r="I99" s="327"/>
      <c r="J99" s="327"/>
      <c r="K99" s="327"/>
      <c r="L99" s="327"/>
      <c r="M99" s="327"/>
      <c r="N99" s="345"/>
      <c r="O99" s="327"/>
      <c r="P99" s="347"/>
      <c r="Q99" s="350"/>
      <c r="R99" s="73" t="s">
        <v>174</v>
      </c>
      <c r="S99" s="36"/>
      <c r="T99" s="36"/>
      <c r="U99" s="36" t="e">
        <f>IF(R99=0,0,IF(#REF!="Leve 20%",20%,IF(#REF!="Menor 40%",40%,IF(#REF!="Moderado 60%",60%,IF(#REF!="Mayor 80%",80%,100%)))))</f>
        <v>#REF!</v>
      </c>
      <c r="V99" s="329"/>
      <c r="W99" s="339"/>
      <c r="X99" s="344"/>
      <c r="Y99" s="328"/>
      <c r="Z99" s="330"/>
      <c r="AA99" s="332"/>
      <c r="AB99" s="334"/>
      <c r="AC99" s="332"/>
      <c r="AD99" s="337"/>
      <c r="AE99" s="330"/>
      <c r="AF99" s="331"/>
      <c r="AG99" s="332"/>
      <c r="AH99" s="332"/>
      <c r="AI99" s="339"/>
      <c r="AJ99" s="342"/>
      <c r="AK99" s="342"/>
      <c r="AL99" s="49"/>
      <c r="AM99" s="329"/>
      <c r="AN99" s="339"/>
      <c r="AO99" s="344"/>
      <c r="AP99" s="327"/>
      <c r="AQ99" s="326"/>
      <c r="AR99" s="326"/>
      <c r="AS99" s="326"/>
      <c r="AT99" s="326"/>
      <c r="AU99" s="326"/>
      <c r="AV99" s="327"/>
      <c r="AW99" s="326"/>
      <c r="AX99" s="326"/>
      <c r="AY99" s="326"/>
      <c r="AZ99" s="326"/>
      <c r="BA99" s="326"/>
      <c r="BB99" s="326"/>
      <c r="BC99" s="326"/>
      <c r="BD99" s="326"/>
      <c r="BE99" s="326"/>
      <c r="BF99" s="326"/>
      <c r="BG99" s="326"/>
      <c r="BH99" s="326"/>
      <c r="BI99" s="326"/>
      <c r="BJ99" s="326"/>
      <c r="BK99" s="326"/>
      <c r="BL99" s="326"/>
      <c r="BM99" s="326"/>
      <c r="BN99" s="326"/>
    </row>
    <row r="100" spans="1:66" ht="29.25" customHeight="1">
      <c r="A100" s="327"/>
      <c r="B100" s="327"/>
      <c r="C100" s="327"/>
      <c r="D100" s="327"/>
      <c r="E100" s="327"/>
      <c r="F100" s="327"/>
      <c r="G100" s="327"/>
      <c r="H100" s="327"/>
      <c r="I100" s="327"/>
      <c r="J100" s="327"/>
      <c r="K100" s="327"/>
      <c r="L100" s="327"/>
      <c r="M100" s="327"/>
      <c r="N100" s="345"/>
      <c r="O100" s="327"/>
      <c r="P100" s="347"/>
      <c r="Q100" s="350"/>
      <c r="R100" s="73" t="s">
        <v>175</v>
      </c>
      <c r="S100" s="36"/>
      <c r="T100" s="36"/>
      <c r="U100" s="36"/>
      <c r="V100" s="329"/>
      <c r="W100" s="339"/>
      <c r="X100" s="344"/>
      <c r="Y100" s="328"/>
      <c r="Z100" s="330"/>
      <c r="AA100" s="332"/>
      <c r="AB100" s="334"/>
      <c r="AC100" s="332"/>
      <c r="AD100" s="337"/>
      <c r="AE100" s="330"/>
      <c r="AF100" s="331"/>
      <c r="AG100" s="332"/>
      <c r="AH100" s="332"/>
      <c r="AI100" s="339"/>
      <c r="AJ100" s="342"/>
      <c r="AK100" s="342"/>
      <c r="AL100" s="49"/>
      <c r="AM100" s="329"/>
      <c r="AN100" s="339"/>
      <c r="AO100" s="344"/>
      <c r="AP100" s="327"/>
      <c r="AQ100" s="326"/>
      <c r="AR100" s="326"/>
      <c r="AS100" s="326"/>
      <c r="AT100" s="326"/>
      <c r="AU100" s="326"/>
      <c r="AV100" s="327"/>
      <c r="AW100" s="326"/>
      <c r="AX100" s="326"/>
      <c r="AY100" s="326"/>
      <c r="AZ100" s="326"/>
      <c r="BA100" s="326"/>
      <c r="BB100" s="326"/>
      <c r="BC100" s="326"/>
      <c r="BD100" s="326"/>
      <c r="BE100" s="326"/>
      <c r="BF100" s="326"/>
      <c r="BG100" s="326"/>
      <c r="BH100" s="326"/>
      <c r="BI100" s="326"/>
      <c r="BJ100" s="326"/>
      <c r="BK100" s="326"/>
      <c r="BL100" s="326"/>
      <c r="BM100" s="326"/>
      <c r="BN100" s="326"/>
    </row>
    <row r="101" spans="1:66" ht="29.25" customHeight="1">
      <c r="A101" s="327"/>
      <c r="B101" s="327"/>
      <c r="C101" s="327"/>
      <c r="D101" s="327"/>
      <c r="E101" s="327"/>
      <c r="F101" s="327"/>
      <c r="G101" s="327"/>
      <c r="H101" s="327"/>
      <c r="I101" s="327"/>
      <c r="J101" s="327"/>
      <c r="K101" s="327"/>
      <c r="L101" s="327"/>
      <c r="M101" s="327"/>
      <c r="N101" s="345"/>
      <c r="O101" s="327"/>
      <c r="P101" s="347"/>
      <c r="Q101" s="350"/>
      <c r="R101" s="73" t="s">
        <v>176</v>
      </c>
      <c r="S101" s="36"/>
      <c r="T101" s="36"/>
      <c r="U101" s="36"/>
      <c r="V101" s="329"/>
      <c r="W101" s="339"/>
      <c r="X101" s="344"/>
      <c r="Y101" s="328"/>
      <c r="Z101" s="330"/>
      <c r="AA101" s="332"/>
      <c r="AB101" s="334"/>
      <c r="AC101" s="332"/>
      <c r="AD101" s="337"/>
      <c r="AE101" s="330"/>
      <c r="AF101" s="331"/>
      <c r="AG101" s="332"/>
      <c r="AH101" s="332"/>
      <c r="AI101" s="339"/>
      <c r="AJ101" s="342"/>
      <c r="AK101" s="342"/>
      <c r="AL101" s="49"/>
      <c r="AM101" s="329"/>
      <c r="AN101" s="339"/>
      <c r="AO101" s="344"/>
      <c r="AP101" s="327"/>
      <c r="AQ101" s="326"/>
      <c r="AR101" s="326"/>
      <c r="AS101" s="326"/>
      <c r="AT101" s="326"/>
      <c r="AU101" s="326"/>
      <c r="AV101" s="327"/>
      <c r="AW101" s="326"/>
      <c r="AX101" s="326"/>
      <c r="AY101" s="326"/>
      <c r="AZ101" s="326"/>
      <c r="BA101" s="326"/>
      <c r="BB101" s="326"/>
      <c r="BC101" s="326"/>
      <c r="BD101" s="326"/>
      <c r="BE101" s="326"/>
      <c r="BF101" s="326"/>
      <c r="BG101" s="326"/>
      <c r="BH101" s="326"/>
      <c r="BI101" s="326"/>
      <c r="BJ101" s="326"/>
      <c r="BK101" s="326"/>
      <c r="BL101" s="326"/>
      <c r="BM101" s="326"/>
      <c r="BN101" s="326"/>
    </row>
    <row r="102" spans="1:66" ht="29.25" customHeight="1">
      <c r="A102" s="327"/>
      <c r="B102" s="327"/>
      <c r="C102" s="327"/>
      <c r="D102" s="327"/>
      <c r="E102" s="327"/>
      <c r="F102" s="327"/>
      <c r="G102" s="327"/>
      <c r="H102" s="327"/>
      <c r="I102" s="327"/>
      <c r="J102" s="327"/>
      <c r="K102" s="327"/>
      <c r="L102" s="327"/>
      <c r="M102" s="327"/>
      <c r="N102" s="345"/>
      <c r="O102" s="327"/>
      <c r="P102" s="347"/>
      <c r="Q102" s="350"/>
      <c r="R102" s="73" t="s">
        <v>177</v>
      </c>
      <c r="S102" s="36"/>
      <c r="T102" s="36"/>
      <c r="U102" s="36"/>
      <c r="V102" s="329"/>
      <c r="W102" s="339"/>
      <c r="X102" s="344"/>
      <c r="Y102" s="328"/>
      <c r="Z102" s="330"/>
      <c r="AA102" s="332"/>
      <c r="AB102" s="334"/>
      <c r="AC102" s="332"/>
      <c r="AD102" s="337"/>
      <c r="AE102" s="330"/>
      <c r="AF102" s="331"/>
      <c r="AG102" s="332"/>
      <c r="AH102" s="332"/>
      <c r="AI102" s="339"/>
      <c r="AJ102" s="342"/>
      <c r="AK102" s="342"/>
      <c r="AL102" s="49"/>
      <c r="AM102" s="329"/>
      <c r="AN102" s="339"/>
      <c r="AO102" s="344"/>
      <c r="AP102" s="327"/>
      <c r="AQ102" s="326"/>
      <c r="AR102" s="326"/>
      <c r="AS102" s="326"/>
      <c r="AT102" s="326"/>
      <c r="AU102" s="326"/>
      <c r="AV102" s="327"/>
      <c r="AW102" s="326"/>
      <c r="AX102" s="326"/>
      <c r="AY102" s="326"/>
      <c r="AZ102" s="326"/>
      <c r="BA102" s="326"/>
      <c r="BB102" s="326"/>
      <c r="BC102" s="326"/>
      <c r="BD102" s="326"/>
      <c r="BE102" s="326"/>
      <c r="BF102" s="326"/>
      <c r="BG102" s="326"/>
      <c r="BH102" s="326"/>
      <c r="BI102" s="326"/>
      <c r="BJ102" s="326"/>
      <c r="BK102" s="326"/>
      <c r="BL102" s="326"/>
      <c r="BM102" s="326"/>
      <c r="BN102" s="326"/>
    </row>
    <row r="103" spans="1:66" ht="29.25" customHeight="1">
      <c r="A103" s="327"/>
      <c r="B103" s="327"/>
      <c r="C103" s="327"/>
      <c r="D103" s="327"/>
      <c r="E103" s="327"/>
      <c r="F103" s="327"/>
      <c r="G103" s="327"/>
      <c r="H103" s="327"/>
      <c r="I103" s="327"/>
      <c r="J103" s="327"/>
      <c r="K103" s="327"/>
      <c r="L103" s="327"/>
      <c r="M103" s="327"/>
      <c r="N103" s="345"/>
      <c r="O103" s="327"/>
      <c r="P103" s="347"/>
      <c r="Q103" s="350"/>
      <c r="R103" s="73" t="s">
        <v>178</v>
      </c>
      <c r="S103" s="36"/>
      <c r="T103" s="36"/>
      <c r="U103" s="36"/>
      <c r="V103" s="329"/>
      <c r="W103" s="339"/>
      <c r="X103" s="344"/>
      <c r="Y103" s="328"/>
      <c r="Z103" s="330"/>
      <c r="AA103" s="332"/>
      <c r="AB103" s="334"/>
      <c r="AC103" s="332"/>
      <c r="AD103" s="337"/>
      <c r="AE103" s="330"/>
      <c r="AF103" s="331"/>
      <c r="AG103" s="332"/>
      <c r="AH103" s="332"/>
      <c r="AI103" s="339"/>
      <c r="AJ103" s="342"/>
      <c r="AK103" s="342"/>
      <c r="AL103" s="49"/>
      <c r="AM103" s="329"/>
      <c r="AN103" s="339"/>
      <c r="AO103" s="344"/>
      <c r="AP103" s="327"/>
      <c r="AQ103" s="326"/>
      <c r="AR103" s="326"/>
      <c r="AS103" s="326"/>
      <c r="AT103" s="326"/>
      <c r="AU103" s="326"/>
      <c r="AV103" s="327"/>
      <c r="AW103" s="326"/>
      <c r="AX103" s="326"/>
      <c r="AY103" s="326"/>
      <c r="AZ103" s="326"/>
      <c r="BA103" s="326"/>
      <c r="BB103" s="326"/>
      <c r="BC103" s="326"/>
      <c r="BD103" s="326"/>
      <c r="BE103" s="326"/>
      <c r="BF103" s="326"/>
      <c r="BG103" s="326"/>
      <c r="BH103" s="326"/>
      <c r="BI103" s="326"/>
      <c r="BJ103" s="326"/>
      <c r="BK103" s="326"/>
      <c r="BL103" s="326"/>
      <c r="BM103" s="326"/>
      <c r="BN103" s="326"/>
    </row>
    <row r="104" spans="1:66" ht="29.25" customHeight="1">
      <c r="A104" s="327"/>
      <c r="B104" s="327"/>
      <c r="C104" s="327"/>
      <c r="D104" s="327"/>
      <c r="E104" s="327"/>
      <c r="F104" s="327"/>
      <c r="G104" s="327"/>
      <c r="H104" s="327"/>
      <c r="I104" s="327"/>
      <c r="J104" s="327"/>
      <c r="K104" s="327"/>
      <c r="L104" s="327"/>
      <c r="M104" s="327"/>
      <c r="N104" s="345"/>
      <c r="O104" s="327"/>
      <c r="P104" s="347"/>
      <c r="Q104" s="350"/>
      <c r="R104" s="73" t="s">
        <v>179</v>
      </c>
      <c r="S104" s="36"/>
      <c r="T104" s="36"/>
      <c r="U104" s="36"/>
      <c r="V104" s="329"/>
      <c r="W104" s="339"/>
      <c r="X104" s="344"/>
      <c r="Y104" s="328"/>
      <c r="Z104" s="330"/>
      <c r="AA104" s="332"/>
      <c r="AB104" s="334"/>
      <c r="AC104" s="332"/>
      <c r="AD104" s="337"/>
      <c r="AE104" s="330"/>
      <c r="AF104" s="331"/>
      <c r="AG104" s="332"/>
      <c r="AH104" s="332"/>
      <c r="AI104" s="339"/>
      <c r="AJ104" s="342"/>
      <c r="AK104" s="342"/>
      <c r="AL104" s="49"/>
      <c r="AM104" s="329"/>
      <c r="AN104" s="339"/>
      <c r="AO104" s="344"/>
      <c r="AP104" s="327"/>
      <c r="AQ104" s="326"/>
      <c r="AR104" s="326"/>
      <c r="AS104" s="326"/>
      <c r="AT104" s="326"/>
      <c r="AU104" s="326"/>
      <c r="AV104" s="327"/>
      <c r="AW104" s="326"/>
      <c r="AX104" s="326"/>
      <c r="AY104" s="326"/>
      <c r="AZ104" s="326"/>
      <c r="BA104" s="326"/>
      <c r="BB104" s="326"/>
      <c r="BC104" s="326"/>
      <c r="BD104" s="326"/>
      <c r="BE104" s="326"/>
      <c r="BF104" s="326"/>
      <c r="BG104" s="326"/>
      <c r="BH104" s="326"/>
      <c r="BI104" s="326"/>
      <c r="BJ104" s="326"/>
      <c r="BK104" s="326"/>
      <c r="BL104" s="326"/>
      <c r="BM104" s="326"/>
      <c r="BN104" s="326"/>
    </row>
    <row r="105" spans="1:66" ht="29.25" customHeight="1">
      <c r="A105" s="327"/>
      <c r="B105" s="327"/>
      <c r="C105" s="327"/>
      <c r="D105" s="327"/>
      <c r="E105" s="327"/>
      <c r="F105" s="327"/>
      <c r="G105" s="327"/>
      <c r="H105" s="327"/>
      <c r="I105" s="327"/>
      <c r="J105" s="327"/>
      <c r="K105" s="327"/>
      <c r="L105" s="327"/>
      <c r="M105" s="327"/>
      <c r="N105" s="345"/>
      <c r="O105" s="327"/>
      <c r="P105" s="347"/>
      <c r="Q105" s="350"/>
      <c r="R105" s="73" t="s">
        <v>180</v>
      </c>
      <c r="S105" s="36"/>
      <c r="T105" s="36"/>
      <c r="U105" s="36"/>
      <c r="V105" s="329"/>
      <c r="W105" s="339"/>
      <c r="X105" s="344"/>
      <c r="Y105" s="328"/>
      <c r="Z105" s="330"/>
      <c r="AA105" s="332"/>
      <c r="AB105" s="334"/>
      <c r="AC105" s="332"/>
      <c r="AD105" s="337"/>
      <c r="AE105" s="330"/>
      <c r="AF105" s="331"/>
      <c r="AG105" s="332"/>
      <c r="AH105" s="332"/>
      <c r="AI105" s="339"/>
      <c r="AJ105" s="342"/>
      <c r="AK105" s="342"/>
      <c r="AL105" s="49"/>
      <c r="AM105" s="329"/>
      <c r="AN105" s="339"/>
      <c r="AO105" s="344"/>
      <c r="AP105" s="327"/>
      <c r="AQ105" s="326"/>
      <c r="AR105" s="326"/>
      <c r="AS105" s="326"/>
      <c r="AT105" s="326"/>
      <c r="AU105" s="326"/>
      <c r="AV105" s="327"/>
      <c r="AW105" s="326"/>
      <c r="AX105" s="326"/>
      <c r="AY105" s="326"/>
      <c r="AZ105" s="326"/>
      <c r="BA105" s="326"/>
      <c r="BB105" s="326"/>
      <c r="BC105" s="326"/>
      <c r="BD105" s="326"/>
      <c r="BE105" s="326"/>
      <c r="BF105" s="326"/>
      <c r="BG105" s="326"/>
      <c r="BH105" s="326"/>
      <c r="BI105" s="326"/>
      <c r="BJ105" s="326"/>
      <c r="BK105" s="326"/>
      <c r="BL105" s="326"/>
      <c r="BM105" s="326"/>
      <c r="BN105" s="326"/>
    </row>
    <row r="106" spans="1:66" ht="29.25" customHeight="1">
      <c r="A106" s="327"/>
      <c r="B106" s="327"/>
      <c r="C106" s="327"/>
      <c r="D106" s="327"/>
      <c r="E106" s="327"/>
      <c r="F106" s="327"/>
      <c r="G106" s="327"/>
      <c r="H106" s="327"/>
      <c r="I106" s="327"/>
      <c r="J106" s="327"/>
      <c r="K106" s="327"/>
      <c r="L106" s="327"/>
      <c r="M106" s="327"/>
      <c r="N106" s="345"/>
      <c r="O106" s="327"/>
      <c r="P106" s="348"/>
      <c r="Q106" s="351"/>
      <c r="R106" s="74" t="s">
        <v>181</v>
      </c>
      <c r="S106" s="36">
        <f>COUNTA(S87:S105)</f>
        <v>0</v>
      </c>
      <c r="T106" s="36">
        <f>COUNTA(T87:T105)</f>
        <v>0</v>
      </c>
      <c r="U106" s="36"/>
      <c r="V106" s="329"/>
      <c r="W106" s="339"/>
      <c r="X106" s="344"/>
      <c r="Y106" s="328"/>
      <c r="Z106" s="330"/>
      <c r="AA106" s="332"/>
      <c r="AB106" s="335"/>
      <c r="AC106" s="332"/>
      <c r="AD106" s="338"/>
      <c r="AE106" s="330"/>
      <c r="AF106" s="331"/>
      <c r="AG106" s="332"/>
      <c r="AH106" s="332"/>
      <c r="AI106" s="339"/>
      <c r="AJ106" s="343"/>
      <c r="AK106" s="343"/>
      <c r="AL106" s="50"/>
      <c r="AM106" s="329"/>
      <c r="AN106" s="339"/>
      <c r="AO106" s="344"/>
      <c r="AP106" s="327"/>
      <c r="AQ106" s="326"/>
      <c r="AR106" s="326"/>
      <c r="AS106" s="326"/>
      <c r="AT106" s="326"/>
      <c r="AU106" s="326"/>
      <c r="AV106" s="327"/>
      <c r="AW106" s="326"/>
      <c r="AX106" s="326"/>
      <c r="AY106" s="326"/>
      <c r="AZ106" s="326"/>
      <c r="BA106" s="326"/>
      <c r="BB106" s="326"/>
      <c r="BC106" s="326"/>
      <c r="BD106" s="326"/>
      <c r="BE106" s="326"/>
      <c r="BF106" s="326"/>
      <c r="BG106" s="326"/>
      <c r="BH106" s="326"/>
      <c r="BI106" s="326"/>
      <c r="BJ106" s="326"/>
      <c r="BK106" s="326"/>
      <c r="BL106" s="326"/>
      <c r="BM106" s="326"/>
      <c r="BN106" s="326"/>
    </row>
    <row r="107" spans="1:66" ht="29.25" customHeight="1">
      <c r="A107" s="327"/>
      <c r="B107" s="327"/>
      <c r="C107" s="327"/>
      <c r="D107" s="327"/>
      <c r="E107" s="327"/>
      <c r="F107" s="327"/>
      <c r="G107" s="327"/>
      <c r="H107" s="327"/>
      <c r="I107" s="327"/>
      <c r="J107" s="327"/>
      <c r="K107" s="327"/>
      <c r="L107" s="327"/>
      <c r="M107" s="327"/>
      <c r="N107" s="345"/>
      <c r="O107" s="327"/>
      <c r="P107" s="346" t="str">
        <f>IF(O107=0,"Defina la frecuencia",IF(O107="Se espera que el evento ocurra en la mayoria de las circunstancias
Mas de 1 vez en el año","Casi seguro",IF(O107="Es viable que el evento ocurra en la mayoria de las circunstancias.
Al menos 1 vez en el ultimo año","Probable",IF(O107="El Evento podrá ocurrir en algun momento.
Al menos 1 vez en los ultimos 2 años","Posible",IF(O107="El Evento podrá ocurrir en algun momento.
Al menos 1 vez en los ultimos 5 años","Improbable","Rara vez")))))</f>
        <v>Defina la frecuencia</v>
      </c>
      <c r="Q107" s="349">
        <f>IF(P107="Casi seguro",100%,IF(P107="Probable",80%,IF(P107="Posible",60%,IF(P107="Improbable",40%,IF(P107="Rara vez",20%,0)))))</f>
        <v>0</v>
      </c>
      <c r="R107" s="73" t="s">
        <v>160</v>
      </c>
      <c r="S107" s="36"/>
      <c r="T107" s="36"/>
      <c r="U107" s="36" t="e">
        <f>IF(R107=0,0,IF(#REF!="Leve 20%",20%,IF(#REF!="Menor 40%",40%,IF(#REF!="Moderado 60%",60%,IF(#REF!="Mayor 80%",80%,100%)))))</f>
        <v>#REF!</v>
      </c>
      <c r="V107" s="329" t="str">
        <f>IF(S126&lt;=5,"Moderado",IF(S126&lt;=11,"Mayor","Catastrofico"))</f>
        <v>Moderado</v>
      </c>
      <c r="W107" s="339">
        <f>IF(V107=0,0,IF(V107="Moderado",60%,IF(V107="Mayor",80%,100%)))</f>
        <v>0.6</v>
      </c>
      <c r="X107" s="344" t="e">
        <f>VLOOKUP(P107,Matriz!B123:G128,MATCH(V107,Matriz!B123:G123,0),FALSE)</f>
        <v>#N/A</v>
      </c>
      <c r="Y107" s="328"/>
      <c r="Z107" s="329" t="str">
        <f>IF(AA107="Preventivo","X",IF(AA107="Detectivo","X","X "))</f>
        <v xml:space="preserve">X </v>
      </c>
      <c r="AA107" s="331"/>
      <c r="AB107" s="333" t="str">
        <f>IF(AA107="","",IF(AA107="Preventivo",25%,15%))</f>
        <v/>
      </c>
      <c r="AC107" s="331"/>
      <c r="AD107" s="333">
        <f>IF(AC107="Automatico",25%,15%)</f>
        <v>0.15</v>
      </c>
      <c r="AE107" s="339" t="e">
        <f>AB107+AD107</f>
        <v>#VALUE!</v>
      </c>
      <c r="AF107" s="331"/>
      <c r="AG107" s="331"/>
      <c r="AH107" s="331"/>
      <c r="AI107" s="339" t="e">
        <f>Q107-(Q107*AE107)</f>
        <v>#VALUE!</v>
      </c>
      <c r="AJ107" s="341" t="e">
        <f>IF(AK107=0,"Defina la frecuencia",IF(AK107=20%,"Rara vez",IF(AK107=40%,"Improbable",IF(AK107=60%,"Posible",IF(AK107=80%,"Probable","Casi seguro")))))</f>
        <v>#VALUE!</v>
      </c>
      <c r="AK107" s="341" t="e">
        <f>IF(AI114&lt;20%,20%,IF(AI114&lt;40%,40%,IF(AI114&lt;60%,60%,IF(AI114&lt;80%,80%,100%))))</f>
        <v>#VALUE!</v>
      </c>
      <c r="AL107" s="48" t="e">
        <f>VALUE(AK107)</f>
        <v>#VALUE!</v>
      </c>
      <c r="AM107" s="329" t="str">
        <f>V107</f>
        <v>Moderado</v>
      </c>
      <c r="AN107" s="339">
        <f>W107</f>
        <v>0.6</v>
      </c>
      <c r="AO107" s="344" t="e">
        <f>VLOOKUP(AJ107,Matriz!B123:G128,MATCH(AM107,Matriz!B123:G123,0),FALSE)</f>
        <v>#VALUE!</v>
      </c>
      <c r="AP107" s="327"/>
      <c r="AQ107" s="327"/>
      <c r="AR107" s="327"/>
      <c r="AS107" s="340"/>
      <c r="AT107" s="340"/>
      <c r="AU107" s="327"/>
      <c r="AV107" s="327"/>
      <c r="AW107" s="327"/>
      <c r="AX107" s="327"/>
      <c r="AY107" s="327"/>
      <c r="AZ107" s="327"/>
      <c r="BA107" s="327"/>
      <c r="BB107" s="325"/>
      <c r="BC107" s="327"/>
      <c r="BD107" s="327"/>
      <c r="BE107" s="327"/>
      <c r="BF107" s="327"/>
      <c r="BG107" s="327"/>
      <c r="BH107" s="325"/>
      <c r="BI107" s="327"/>
      <c r="BJ107" s="327"/>
      <c r="BK107" s="327"/>
      <c r="BL107" s="327"/>
      <c r="BM107" s="327"/>
      <c r="BN107" s="325"/>
    </row>
    <row r="108" spans="1:66" ht="29.25" customHeight="1">
      <c r="A108" s="327"/>
      <c r="B108" s="327"/>
      <c r="C108" s="327"/>
      <c r="D108" s="327"/>
      <c r="E108" s="327"/>
      <c r="F108" s="327"/>
      <c r="G108" s="327"/>
      <c r="H108" s="327"/>
      <c r="I108" s="327"/>
      <c r="J108" s="327"/>
      <c r="K108" s="327"/>
      <c r="L108" s="327"/>
      <c r="M108" s="327"/>
      <c r="N108" s="345"/>
      <c r="O108" s="327"/>
      <c r="P108" s="347"/>
      <c r="Q108" s="350"/>
      <c r="R108" s="73" t="s">
        <v>163</v>
      </c>
      <c r="S108" s="36"/>
      <c r="T108" s="36"/>
      <c r="U108" s="36" t="e">
        <f>IF(R108=0,0,IF(#REF!="Leve 20%",20%,IF(#REF!="Menor 40%",40%,IF(#REF!="Moderado 60%",60%,IF(#REF!="Mayor 80%",80%,100%)))))</f>
        <v>#REF!</v>
      </c>
      <c r="V108" s="329"/>
      <c r="W108" s="339"/>
      <c r="X108" s="344"/>
      <c r="Y108" s="328"/>
      <c r="Z108" s="329"/>
      <c r="AA108" s="332"/>
      <c r="AB108" s="334"/>
      <c r="AC108" s="332"/>
      <c r="AD108" s="334"/>
      <c r="AE108" s="330"/>
      <c r="AF108" s="332"/>
      <c r="AG108" s="332"/>
      <c r="AH108" s="332"/>
      <c r="AI108" s="339"/>
      <c r="AJ108" s="342"/>
      <c r="AK108" s="342"/>
      <c r="AL108" s="49"/>
      <c r="AM108" s="329"/>
      <c r="AN108" s="339"/>
      <c r="AO108" s="344"/>
      <c r="AP108" s="327"/>
      <c r="AQ108" s="327"/>
      <c r="AR108" s="326"/>
      <c r="AS108" s="326"/>
      <c r="AT108" s="326"/>
      <c r="AU108" s="326"/>
      <c r="AV108" s="327"/>
      <c r="AW108" s="327"/>
      <c r="AX108" s="327"/>
      <c r="AY108" s="327"/>
      <c r="AZ108" s="326"/>
      <c r="BA108" s="326"/>
      <c r="BB108" s="326"/>
      <c r="BC108" s="327"/>
      <c r="BD108" s="327"/>
      <c r="BE108" s="327"/>
      <c r="BF108" s="326"/>
      <c r="BG108" s="326"/>
      <c r="BH108" s="326"/>
      <c r="BI108" s="327"/>
      <c r="BJ108" s="327"/>
      <c r="BK108" s="327"/>
      <c r="BL108" s="326"/>
      <c r="BM108" s="326"/>
      <c r="BN108" s="326"/>
    </row>
    <row r="109" spans="1:66" ht="29.25" customHeight="1">
      <c r="A109" s="327"/>
      <c r="B109" s="327"/>
      <c r="C109" s="327"/>
      <c r="D109" s="327"/>
      <c r="E109" s="327"/>
      <c r="F109" s="327"/>
      <c r="G109" s="327"/>
      <c r="H109" s="327"/>
      <c r="I109" s="327"/>
      <c r="J109" s="327"/>
      <c r="K109" s="327"/>
      <c r="L109" s="327"/>
      <c r="M109" s="327"/>
      <c r="N109" s="345"/>
      <c r="O109" s="327"/>
      <c r="P109" s="347"/>
      <c r="Q109" s="350"/>
      <c r="R109" s="73" t="s">
        <v>164</v>
      </c>
      <c r="S109" s="36"/>
      <c r="T109" s="36"/>
      <c r="U109" s="36" t="e">
        <f>IF(R109=0,0,IF(#REF!="Leve 20%",20%,IF(#REF!="Menor 40%",40%,IF(#REF!="Moderado 60%",60%,IF(#REF!="Mayor 80%",80%,100%)))))</f>
        <v>#REF!</v>
      </c>
      <c r="V109" s="329"/>
      <c r="W109" s="339"/>
      <c r="X109" s="344"/>
      <c r="Y109" s="328"/>
      <c r="Z109" s="329"/>
      <c r="AA109" s="332"/>
      <c r="AB109" s="334"/>
      <c r="AC109" s="332"/>
      <c r="AD109" s="334"/>
      <c r="AE109" s="330"/>
      <c r="AF109" s="332"/>
      <c r="AG109" s="332"/>
      <c r="AH109" s="332"/>
      <c r="AI109" s="339"/>
      <c r="AJ109" s="342"/>
      <c r="AK109" s="342"/>
      <c r="AL109" s="49"/>
      <c r="AM109" s="329"/>
      <c r="AN109" s="339"/>
      <c r="AO109" s="344"/>
      <c r="AP109" s="327"/>
      <c r="AQ109" s="327"/>
      <c r="AR109" s="326"/>
      <c r="AS109" s="326"/>
      <c r="AT109" s="326"/>
      <c r="AU109" s="326"/>
      <c r="AV109" s="327"/>
      <c r="AW109" s="327"/>
      <c r="AX109" s="327"/>
      <c r="AY109" s="327"/>
      <c r="AZ109" s="326"/>
      <c r="BA109" s="326"/>
      <c r="BB109" s="326"/>
      <c r="BC109" s="327"/>
      <c r="BD109" s="327"/>
      <c r="BE109" s="327"/>
      <c r="BF109" s="326"/>
      <c r="BG109" s="326"/>
      <c r="BH109" s="326"/>
      <c r="BI109" s="327"/>
      <c r="BJ109" s="327"/>
      <c r="BK109" s="327"/>
      <c r="BL109" s="326"/>
      <c r="BM109" s="326"/>
      <c r="BN109" s="326"/>
    </row>
    <row r="110" spans="1:66" ht="29.25" customHeight="1">
      <c r="A110" s="327"/>
      <c r="B110" s="327"/>
      <c r="C110" s="327"/>
      <c r="D110" s="327"/>
      <c r="E110" s="327"/>
      <c r="F110" s="327"/>
      <c r="G110" s="327"/>
      <c r="H110" s="327"/>
      <c r="I110" s="327"/>
      <c r="J110" s="327"/>
      <c r="K110" s="327"/>
      <c r="L110" s="327"/>
      <c r="M110" s="327"/>
      <c r="N110" s="345"/>
      <c r="O110" s="327"/>
      <c r="P110" s="347"/>
      <c r="Q110" s="350"/>
      <c r="R110" s="73" t="s">
        <v>165</v>
      </c>
      <c r="S110" s="36"/>
      <c r="T110" s="36"/>
      <c r="U110" s="36" t="e">
        <f>IF(R110=0,0,IF(#REF!="Leve 20%",20%,IF(#REF!="Menor 40%",40%,IF(#REF!="Moderado 60%",60%,IF(#REF!="Mayor 80%",80%,100%)))))</f>
        <v>#REF!</v>
      </c>
      <c r="V110" s="329"/>
      <c r="W110" s="339"/>
      <c r="X110" s="344"/>
      <c r="Y110" s="328"/>
      <c r="Z110" s="329"/>
      <c r="AA110" s="332"/>
      <c r="AB110" s="334"/>
      <c r="AC110" s="332"/>
      <c r="AD110" s="334"/>
      <c r="AE110" s="330"/>
      <c r="AF110" s="332"/>
      <c r="AG110" s="332"/>
      <c r="AH110" s="332"/>
      <c r="AI110" s="339"/>
      <c r="AJ110" s="342"/>
      <c r="AK110" s="342"/>
      <c r="AL110" s="49"/>
      <c r="AM110" s="329"/>
      <c r="AN110" s="339"/>
      <c r="AO110" s="344"/>
      <c r="AP110" s="327"/>
      <c r="AQ110" s="327"/>
      <c r="AR110" s="326"/>
      <c r="AS110" s="326"/>
      <c r="AT110" s="326"/>
      <c r="AU110" s="326"/>
      <c r="AV110" s="327"/>
      <c r="AW110" s="327"/>
      <c r="AX110" s="327"/>
      <c r="AY110" s="327"/>
      <c r="AZ110" s="326"/>
      <c r="BA110" s="326"/>
      <c r="BB110" s="326"/>
      <c r="BC110" s="327"/>
      <c r="BD110" s="327"/>
      <c r="BE110" s="327"/>
      <c r="BF110" s="326"/>
      <c r="BG110" s="326"/>
      <c r="BH110" s="326"/>
      <c r="BI110" s="327"/>
      <c r="BJ110" s="327"/>
      <c r="BK110" s="327"/>
      <c r="BL110" s="326"/>
      <c r="BM110" s="326"/>
      <c r="BN110" s="326"/>
    </row>
    <row r="111" spans="1:66" ht="29.25" customHeight="1">
      <c r="A111" s="327"/>
      <c r="B111" s="327"/>
      <c r="C111" s="327"/>
      <c r="D111" s="327"/>
      <c r="E111" s="327"/>
      <c r="F111" s="327"/>
      <c r="G111" s="327"/>
      <c r="H111" s="327"/>
      <c r="I111" s="327"/>
      <c r="J111" s="327"/>
      <c r="K111" s="327"/>
      <c r="L111" s="327"/>
      <c r="M111" s="327"/>
      <c r="N111" s="345"/>
      <c r="O111" s="327"/>
      <c r="P111" s="347"/>
      <c r="Q111" s="350"/>
      <c r="R111" s="73" t="s">
        <v>166</v>
      </c>
      <c r="S111" s="36"/>
      <c r="T111" s="36"/>
      <c r="U111" s="36" t="e">
        <f>IF(R111=0,0,IF(#REF!="Leve 20%",20%,IF(#REF!="Menor 40%",40%,IF(#REF!="Moderado 60%",60%,IF(#REF!="Mayor 80%",80%,100%)))))</f>
        <v>#REF!</v>
      </c>
      <c r="V111" s="329"/>
      <c r="W111" s="339"/>
      <c r="X111" s="344"/>
      <c r="Y111" s="328"/>
      <c r="Z111" s="329"/>
      <c r="AA111" s="332"/>
      <c r="AB111" s="334"/>
      <c r="AC111" s="332"/>
      <c r="AD111" s="334"/>
      <c r="AE111" s="330"/>
      <c r="AF111" s="332"/>
      <c r="AG111" s="332"/>
      <c r="AH111" s="332"/>
      <c r="AI111" s="339"/>
      <c r="AJ111" s="342"/>
      <c r="AK111" s="342"/>
      <c r="AL111" s="49"/>
      <c r="AM111" s="329"/>
      <c r="AN111" s="339"/>
      <c r="AO111" s="344"/>
      <c r="AP111" s="327"/>
      <c r="AQ111" s="327"/>
      <c r="AR111" s="326"/>
      <c r="AS111" s="326"/>
      <c r="AT111" s="326"/>
      <c r="AU111" s="326"/>
      <c r="AV111" s="327"/>
      <c r="AW111" s="327"/>
      <c r="AX111" s="327"/>
      <c r="AY111" s="327"/>
      <c r="AZ111" s="326"/>
      <c r="BA111" s="326"/>
      <c r="BB111" s="326"/>
      <c r="BC111" s="327"/>
      <c r="BD111" s="327"/>
      <c r="BE111" s="327"/>
      <c r="BF111" s="326"/>
      <c r="BG111" s="326"/>
      <c r="BH111" s="326"/>
      <c r="BI111" s="327"/>
      <c r="BJ111" s="327"/>
      <c r="BK111" s="327"/>
      <c r="BL111" s="326"/>
      <c r="BM111" s="326"/>
      <c r="BN111" s="326"/>
    </row>
    <row r="112" spans="1:66" ht="29.25" customHeight="1">
      <c r="A112" s="327"/>
      <c r="B112" s="327"/>
      <c r="C112" s="327"/>
      <c r="D112" s="327"/>
      <c r="E112" s="327"/>
      <c r="F112" s="327"/>
      <c r="G112" s="327"/>
      <c r="H112" s="327"/>
      <c r="I112" s="327"/>
      <c r="J112" s="327"/>
      <c r="K112" s="327"/>
      <c r="L112" s="327"/>
      <c r="M112" s="327"/>
      <c r="N112" s="345"/>
      <c r="O112" s="327"/>
      <c r="P112" s="347"/>
      <c r="Q112" s="350"/>
      <c r="R112" s="73" t="s">
        <v>167</v>
      </c>
      <c r="S112" s="36"/>
      <c r="T112" s="36"/>
      <c r="U112" s="36" t="e">
        <f>IF(R112=0,0,IF(#REF!="Leve 20%",20%,IF(#REF!="Menor 40%",40%,IF(#REF!="Moderado 60%",60%,IF(#REF!="Mayor 80%",80%,100%)))))</f>
        <v>#REF!</v>
      </c>
      <c r="V112" s="329"/>
      <c r="W112" s="339"/>
      <c r="X112" s="344"/>
      <c r="Y112" s="328"/>
      <c r="Z112" s="329"/>
      <c r="AA112" s="332"/>
      <c r="AB112" s="334"/>
      <c r="AC112" s="332"/>
      <c r="AD112" s="334"/>
      <c r="AE112" s="330"/>
      <c r="AF112" s="332"/>
      <c r="AG112" s="332"/>
      <c r="AH112" s="332"/>
      <c r="AI112" s="339"/>
      <c r="AJ112" s="342"/>
      <c r="AK112" s="342"/>
      <c r="AL112" s="49"/>
      <c r="AM112" s="329"/>
      <c r="AN112" s="339"/>
      <c r="AO112" s="344"/>
      <c r="AP112" s="327"/>
      <c r="AQ112" s="327"/>
      <c r="AR112" s="326"/>
      <c r="AS112" s="326"/>
      <c r="AT112" s="326"/>
      <c r="AU112" s="326"/>
      <c r="AV112" s="327"/>
      <c r="AW112" s="327"/>
      <c r="AX112" s="327"/>
      <c r="AY112" s="327"/>
      <c r="AZ112" s="326"/>
      <c r="BA112" s="326"/>
      <c r="BB112" s="326"/>
      <c r="BC112" s="327"/>
      <c r="BD112" s="327"/>
      <c r="BE112" s="327"/>
      <c r="BF112" s="326"/>
      <c r="BG112" s="326"/>
      <c r="BH112" s="326"/>
      <c r="BI112" s="327"/>
      <c r="BJ112" s="327"/>
      <c r="BK112" s="327"/>
      <c r="BL112" s="326"/>
      <c r="BM112" s="326"/>
      <c r="BN112" s="326"/>
    </row>
    <row r="113" spans="1:66" ht="29.25" customHeight="1">
      <c r="A113" s="327"/>
      <c r="B113" s="327"/>
      <c r="C113" s="327"/>
      <c r="D113" s="327"/>
      <c r="E113" s="327"/>
      <c r="F113" s="327"/>
      <c r="G113" s="327"/>
      <c r="H113" s="327"/>
      <c r="I113" s="327"/>
      <c r="J113" s="327"/>
      <c r="K113" s="327"/>
      <c r="L113" s="327"/>
      <c r="M113" s="327"/>
      <c r="N113" s="345"/>
      <c r="O113" s="327"/>
      <c r="P113" s="347"/>
      <c r="Q113" s="350"/>
      <c r="R113" s="73" t="s">
        <v>168</v>
      </c>
      <c r="S113" s="36"/>
      <c r="T113" s="36"/>
      <c r="U113" s="36" t="e">
        <f>IF(R113=0,0,IF(#REF!="Leve 20%",20%,IF(#REF!="Menor 40%",40%,IF(#REF!="Moderado 60%",60%,IF(#REF!="Mayor 80%",80%,100%)))))</f>
        <v>#REF!</v>
      </c>
      <c r="V113" s="329"/>
      <c r="W113" s="339"/>
      <c r="X113" s="344"/>
      <c r="Y113" s="328"/>
      <c r="Z113" s="329"/>
      <c r="AA113" s="332"/>
      <c r="AB113" s="335"/>
      <c r="AC113" s="332"/>
      <c r="AD113" s="335"/>
      <c r="AE113" s="330"/>
      <c r="AF113" s="332"/>
      <c r="AG113" s="332"/>
      <c r="AH113" s="332"/>
      <c r="AI113" s="339"/>
      <c r="AJ113" s="342"/>
      <c r="AK113" s="342"/>
      <c r="AL113" s="49"/>
      <c r="AM113" s="329"/>
      <c r="AN113" s="339"/>
      <c r="AO113" s="344"/>
      <c r="AP113" s="327"/>
      <c r="AQ113" s="327"/>
      <c r="AR113" s="326"/>
      <c r="AS113" s="326"/>
      <c r="AT113" s="326"/>
      <c r="AU113" s="326"/>
      <c r="AV113" s="327"/>
      <c r="AW113" s="327"/>
      <c r="AX113" s="327"/>
      <c r="AY113" s="327"/>
      <c r="AZ113" s="326"/>
      <c r="BA113" s="326"/>
      <c r="BB113" s="326"/>
      <c r="BC113" s="327"/>
      <c r="BD113" s="327"/>
      <c r="BE113" s="327"/>
      <c r="BF113" s="326"/>
      <c r="BG113" s="326"/>
      <c r="BH113" s="326"/>
      <c r="BI113" s="327"/>
      <c r="BJ113" s="327"/>
      <c r="BK113" s="327"/>
      <c r="BL113" s="326"/>
      <c r="BM113" s="326"/>
      <c r="BN113" s="326"/>
    </row>
    <row r="114" spans="1:66" ht="29.25" customHeight="1">
      <c r="A114" s="327"/>
      <c r="B114" s="327"/>
      <c r="C114" s="327"/>
      <c r="D114" s="327"/>
      <c r="E114" s="327"/>
      <c r="F114" s="327"/>
      <c r="G114" s="327"/>
      <c r="H114" s="327"/>
      <c r="I114" s="327"/>
      <c r="J114" s="327"/>
      <c r="K114" s="327"/>
      <c r="L114" s="327"/>
      <c r="M114" s="327"/>
      <c r="N114" s="345"/>
      <c r="O114" s="327"/>
      <c r="P114" s="347"/>
      <c r="Q114" s="350"/>
      <c r="R114" s="73" t="s">
        <v>169</v>
      </c>
      <c r="S114" s="36"/>
      <c r="T114" s="36"/>
      <c r="U114" s="36" t="e">
        <f>IF(R114=0,0,IF(#REF!="Leve 20%",20%,IF(#REF!="Menor 40%",40%,IF(#REF!="Moderado 60%",60%,IF(#REF!="Mayor 80%",80%,100%)))))</f>
        <v>#REF!</v>
      </c>
      <c r="V114" s="329"/>
      <c r="W114" s="339"/>
      <c r="X114" s="344"/>
      <c r="Y114" s="328"/>
      <c r="Z114" s="329" t="str">
        <f>IF(AA114="Preventivo","X",IF(AA107="Detectivo","X","X "))</f>
        <v xml:space="preserve">X </v>
      </c>
      <c r="AA114" s="331" t="s">
        <v>87</v>
      </c>
      <c r="AB114" s="333">
        <f>IF(AA114="","",IF(AA114="Preventivo",25%,15%))</f>
        <v>0.15</v>
      </c>
      <c r="AC114" s="331" t="s">
        <v>67</v>
      </c>
      <c r="AD114" s="336">
        <f t="shared" ref="AD114" si="5">IF(AC114="Automatico",25%,15%)</f>
        <v>0.15</v>
      </c>
      <c r="AE114" s="339">
        <f>AB114+AD114</f>
        <v>0.3</v>
      </c>
      <c r="AF114" s="331"/>
      <c r="AG114" s="331"/>
      <c r="AH114" s="331"/>
      <c r="AI114" s="339" t="e">
        <f>AI107-(AI107*AE114)</f>
        <v>#VALUE!</v>
      </c>
      <c r="AJ114" s="342"/>
      <c r="AK114" s="342"/>
      <c r="AL114" s="49"/>
      <c r="AM114" s="329"/>
      <c r="AN114" s="339"/>
      <c r="AO114" s="344"/>
      <c r="AP114" s="327"/>
      <c r="AQ114" s="327"/>
      <c r="AR114" s="327"/>
      <c r="AS114" s="340"/>
      <c r="AT114" s="340"/>
      <c r="AU114" s="327"/>
      <c r="AV114" s="327"/>
      <c r="AW114" s="327"/>
      <c r="AX114" s="327"/>
      <c r="AY114" s="327"/>
      <c r="AZ114" s="327"/>
      <c r="BA114" s="327"/>
      <c r="BB114" s="325"/>
      <c r="BC114" s="327"/>
      <c r="BD114" s="327"/>
      <c r="BE114" s="327"/>
      <c r="BF114" s="327"/>
      <c r="BG114" s="327"/>
      <c r="BH114" s="325"/>
      <c r="BI114" s="327"/>
      <c r="BJ114" s="327"/>
      <c r="BK114" s="327"/>
      <c r="BL114" s="327"/>
      <c r="BM114" s="327"/>
      <c r="BN114" s="325"/>
    </row>
    <row r="115" spans="1:66" ht="29.25" customHeight="1">
      <c r="A115" s="327"/>
      <c r="B115" s="327"/>
      <c r="C115" s="327"/>
      <c r="D115" s="327"/>
      <c r="E115" s="327"/>
      <c r="F115" s="327"/>
      <c r="G115" s="327"/>
      <c r="H115" s="327"/>
      <c r="I115" s="327"/>
      <c r="J115" s="327"/>
      <c r="K115" s="327"/>
      <c r="L115" s="327"/>
      <c r="M115" s="327"/>
      <c r="N115" s="345"/>
      <c r="O115" s="327"/>
      <c r="P115" s="347"/>
      <c r="Q115" s="350"/>
      <c r="R115" s="73" t="s">
        <v>170</v>
      </c>
      <c r="S115" s="36"/>
      <c r="T115" s="36"/>
      <c r="U115" s="36" t="e">
        <f>IF(R115=0,0,IF(#REF!="Leve 20%",20%,IF(#REF!="Menor 40%",40%,IF(#REF!="Moderado 60%",60%,IF(#REF!="Mayor 80%",80%,100%)))))</f>
        <v>#REF!</v>
      </c>
      <c r="V115" s="329"/>
      <c r="W115" s="339"/>
      <c r="X115" s="344"/>
      <c r="Y115" s="328"/>
      <c r="Z115" s="330"/>
      <c r="AA115" s="332"/>
      <c r="AB115" s="334"/>
      <c r="AC115" s="332"/>
      <c r="AD115" s="337"/>
      <c r="AE115" s="330"/>
      <c r="AF115" s="331"/>
      <c r="AG115" s="332"/>
      <c r="AH115" s="332"/>
      <c r="AI115" s="339"/>
      <c r="AJ115" s="342"/>
      <c r="AK115" s="342"/>
      <c r="AL115" s="49"/>
      <c r="AM115" s="329"/>
      <c r="AN115" s="339"/>
      <c r="AO115" s="344"/>
      <c r="AP115" s="327"/>
      <c r="AQ115" s="326"/>
      <c r="AR115" s="326"/>
      <c r="AS115" s="326"/>
      <c r="AT115" s="326"/>
      <c r="AU115" s="326"/>
      <c r="AV115" s="327"/>
      <c r="AW115" s="326"/>
      <c r="AX115" s="326"/>
      <c r="AY115" s="326"/>
      <c r="AZ115" s="326"/>
      <c r="BA115" s="326"/>
      <c r="BB115" s="326"/>
      <c r="BC115" s="326"/>
      <c r="BD115" s="326"/>
      <c r="BE115" s="326"/>
      <c r="BF115" s="326"/>
      <c r="BG115" s="326"/>
      <c r="BH115" s="326"/>
      <c r="BI115" s="326"/>
      <c r="BJ115" s="326"/>
      <c r="BK115" s="326"/>
      <c r="BL115" s="326"/>
      <c r="BM115" s="326"/>
      <c r="BN115" s="326"/>
    </row>
    <row r="116" spans="1:66" ht="29.25" customHeight="1">
      <c r="A116" s="327"/>
      <c r="B116" s="327"/>
      <c r="C116" s="327"/>
      <c r="D116" s="327"/>
      <c r="E116" s="327"/>
      <c r="F116" s="327"/>
      <c r="G116" s="327"/>
      <c r="H116" s="327"/>
      <c r="I116" s="327"/>
      <c r="J116" s="327"/>
      <c r="K116" s="327"/>
      <c r="L116" s="327"/>
      <c r="M116" s="327"/>
      <c r="N116" s="345"/>
      <c r="O116" s="327"/>
      <c r="P116" s="347"/>
      <c r="Q116" s="350"/>
      <c r="R116" s="73" t="s">
        <v>171</v>
      </c>
      <c r="S116" s="36"/>
      <c r="T116" s="36"/>
      <c r="U116" s="36" t="e">
        <f>IF(R116=0,0,IF(#REF!="Leve 20%",20%,IF(#REF!="Menor 40%",40%,IF(#REF!="Moderado 60%",60%,IF(#REF!="Mayor 80%",80%,100%)))))</f>
        <v>#REF!</v>
      </c>
      <c r="V116" s="329"/>
      <c r="W116" s="339"/>
      <c r="X116" s="344"/>
      <c r="Y116" s="328"/>
      <c r="Z116" s="330"/>
      <c r="AA116" s="332"/>
      <c r="AB116" s="334"/>
      <c r="AC116" s="332"/>
      <c r="AD116" s="337"/>
      <c r="AE116" s="330"/>
      <c r="AF116" s="331"/>
      <c r="AG116" s="332"/>
      <c r="AH116" s="332"/>
      <c r="AI116" s="339"/>
      <c r="AJ116" s="342"/>
      <c r="AK116" s="342"/>
      <c r="AL116" s="49"/>
      <c r="AM116" s="329"/>
      <c r="AN116" s="339"/>
      <c r="AO116" s="344"/>
      <c r="AP116" s="327"/>
      <c r="AQ116" s="326"/>
      <c r="AR116" s="326"/>
      <c r="AS116" s="326"/>
      <c r="AT116" s="326"/>
      <c r="AU116" s="326"/>
      <c r="AV116" s="327"/>
      <c r="AW116" s="326"/>
      <c r="AX116" s="326"/>
      <c r="AY116" s="326"/>
      <c r="AZ116" s="326"/>
      <c r="BA116" s="326"/>
      <c r="BB116" s="326"/>
      <c r="BC116" s="326"/>
      <c r="BD116" s="326"/>
      <c r="BE116" s="326"/>
      <c r="BF116" s="326"/>
      <c r="BG116" s="326"/>
      <c r="BH116" s="326"/>
      <c r="BI116" s="326"/>
      <c r="BJ116" s="326"/>
      <c r="BK116" s="326"/>
      <c r="BL116" s="326"/>
      <c r="BM116" s="326"/>
      <c r="BN116" s="326"/>
    </row>
    <row r="117" spans="1:66" ht="29.25" customHeight="1">
      <c r="A117" s="327"/>
      <c r="B117" s="327"/>
      <c r="C117" s="327"/>
      <c r="D117" s="327"/>
      <c r="E117" s="327"/>
      <c r="F117" s="327"/>
      <c r="G117" s="327"/>
      <c r="H117" s="327"/>
      <c r="I117" s="327"/>
      <c r="J117" s="327"/>
      <c r="K117" s="327"/>
      <c r="L117" s="327"/>
      <c r="M117" s="327"/>
      <c r="N117" s="345"/>
      <c r="O117" s="327"/>
      <c r="P117" s="347"/>
      <c r="Q117" s="350"/>
      <c r="R117" s="73" t="s">
        <v>172</v>
      </c>
      <c r="S117" s="36"/>
      <c r="T117" s="36"/>
      <c r="U117" s="36" t="e">
        <f>IF(R117=0,0,IF(#REF!="Leve 20%",20%,IF(#REF!="Menor 40%",40%,IF(#REF!="Moderado 60%",60%,IF(#REF!="Mayor 80%",80%,100%)))))</f>
        <v>#REF!</v>
      </c>
      <c r="V117" s="329"/>
      <c r="W117" s="339"/>
      <c r="X117" s="344"/>
      <c r="Y117" s="328"/>
      <c r="Z117" s="330"/>
      <c r="AA117" s="332"/>
      <c r="AB117" s="334"/>
      <c r="AC117" s="332"/>
      <c r="AD117" s="337"/>
      <c r="AE117" s="330"/>
      <c r="AF117" s="331"/>
      <c r="AG117" s="332"/>
      <c r="AH117" s="332"/>
      <c r="AI117" s="339"/>
      <c r="AJ117" s="342"/>
      <c r="AK117" s="342"/>
      <c r="AL117" s="49"/>
      <c r="AM117" s="329"/>
      <c r="AN117" s="339"/>
      <c r="AO117" s="344"/>
      <c r="AP117" s="327"/>
      <c r="AQ117" s="326"/>
      <c r="AR117" s="326"/>
      <c r="AS117" s="326"/>
      <c r="AT117" s="326"/>
      <c r="AU117" s="326"/>
      <c r="AV117" s="327"/>
      <c r="AW117" s="326"/>
      <c r="AX117" s="326"/>
      <c r="AY117" s="326"/>
      <c r="AZ117" s="326"/>
      <c r="BA117" s="326"/>
      <c r="BB117" s="326"/>
      <c r="BC117" s="326"/>
      <c r="BD117" s="326"/>
      <c r="BE117" s="326"/>
      <c r="BF117" s="326"/>
      <c r="BG117" s="326"/>
      <c r="BH117" s="326"/>
      <c r="BI117" s="326"/>
      <c r="BJ117" s="326"/>
      <c r="BK117" s="326"/>
      <c r="BL117" s="326"/>
      <c r="BM117" s="326"/>
      <c r="BN117" s="326"/>
    </row>
    <row r="118" spans="1:66" ht="29.25" customHeight="1">
      <c r="A118" s="327"/>
      <c r="B118" s="327"/>
      <c r="C118" s="327"/>
      <c r="D118" s="327"/>
      <c r="E118" s="327"/>
      <c r="F118" s="327"/>
      <c r="G118" s="327"/>
      <c r="H118" s="327"/>
      <c r="I118" s="327"/>
      <c r="J118" s="327"/>
      <c r="K118" s="327"/>
      <c r="L118" s="327"/>
      <c r="M118" s="327"/>
      <c r="N118" s="345"/>
      <c r="O118" s="327"/>
      <c r="P118" s="347"/>
      <c r="Q118" s="350"/>
      <c r="R118" s="73" t="s">
        <v>173</v>
      </c>
      <c r="S118" s="36"/>
      <c r="T118" s="36"/>
      <c r="U118" s="36" t="e">
        <f>IF(R118=0,0,IF(#REF!="Leve 20%",20%,IF(#REF!="Menor 40%",40%,IF(#REF!="Moderado 60%",60%,IF(#REF!="Mayor 80%",80%,100%)))))</f>
        <v>#REF!</v>
      </c>
      <c r="V118" s="329"/>
      <c r="W118" s="339"/>
      <c r="X118" s="344"/>
      <c r="Y118" s="328"/>
      <c r="Z118" s="330"/>
      <c r="AA118" s="332"/>
      <c r="AB118" s="334"/>
      <c r="AC118" s="332"/>
      <c r="AD118" s="337"/>
      <c r="AE118" s="330"/>
      <c r="AF118" s="331"/>
      <c r="AG118" s="332"/>
      <c r="AH118" s="332"/>
      <c r="AI118" s="339"/>
      <c r="AJ118" s="342"/>
      <c r="AK118" s="342"/>
      <c r="AL118" s="49"/>
      <c r="AM118" s="329"/>
      <c r="AN118" s="339"/>
      <c r="AO118" s="344"/>
      <c r="AP118" s="327"/>
      <c r="AQ118" s="326"/>
      <c r="AR118" s="326"/>
      <c r="AS118" s="326"/>
      <c r="AT118" s="326"/>
      <c r="AU118" s="326"/>
      <c r="AV118" s="327"/>
      <c r="AW118" s="326"/>
      <c r="AX118" s="326"/>
      <c r="AY118" s="326"/>
      <c r="AZ118" s="326"/>
      <c r="BA118" s="326"/>
      <c r="BB118" s="326"/>
      <c r="BC118" s="326"/>
      <c r="BD118" s="326"/>
      <c r="BE118" s="326"/>
      <c r="BF118" s="326"/>
      <c r="BG118" s="326"/>
      <c r="BH118" s="326"/>
      <c r="BI118" s="326"/>
      <c r="BJ118" s="326"/>
      <c r="BK118" s="326"/>
      <c r="BL118" s="326"/>
      <c r="BM118" s="326"/>
      <c r="BN118" s="326"/>
    </row>
    <row r="119" spans="1:66" ht="29.25" customHeight="1">
      <c r="A119" s="327"/>
      <c r="B119" s="327"/>
      <c r="C119" s="327"/>
      <c r="D119" s="327"/>
      <c r="E119" s="327"/>
      <c r="F119" s="327"/>
      <c r="G119" s="327"/>
      <c r="H119" s="327"/>
      <c r="I119" s="327"/>
      <c r="J119" s="327"/>
      <c r="K119" s="327"/>
      <c r="L119" s="327"/>
      <c r="M119" s="327"/>
      <c r="N119" s="345"/>
      <c r="O119" s="327"/>
      <c r="P119" s="347"/>
      <c r="Q119" s="350"/>
      <c r="R119" s="73" t="s">
        <v>174</v>
      </c>
      <c r="S119" s="36"/>
      <c r="T119" s="36"/>
      <c r="U119" s="36" t="e">
        <f>IF(R119=0,0,IF(#REF!="Leve 20%",20%,IF(#REF!="Menor 40%",40%,IF(#REF!="Moderado 60%",60%,IF(#REF!="Mayor 80%",80%,100%)))))</f>
        <v>#REF!</v>
      </c>
      <c r="V119" s="329"/>
      <c r="W119" s="339"/>
      <c r="X119" s="344"/>
      <c r="Y119" s="328"/>
      <c r="Z119" s="330"/>
      <c r="AA119" s="332"/>
      <c r="AB119" s="334"/>
      <c r="AC119" s="332"/>
      <c r="AD119" s="337"/>
      <c r="AE119" s="330"/>
      <c r="AF119" s="331"/>
      <c r="AG119" s="332"/>
      <c r="AH119" s="332"/>
      <c r="AI119" s="339"/>
      <c r="AJ119" s="342"/>
      <c r="AK119" s="342"/>
      <c r="AL119" s="49"/>
      <c r="AM119" s="329"/>
      <c r="AN119" s="339"/>
      <c r="AO119" s="344"/>
      <c r="AP119" s="327"/>
      <c r="AQ119" s="326"/>
      <c r="AR119" s="326"/>
      <c r="AS119" s="326"/>
      <c r="AT119" s="326"/>
      <c r="AU119" s="326"/>
      <c r="AV119" s="327"/>
      <c r="AW119" s="326"/>
      <c r="AX119" s="326"/>
      <c r="AY119" s="326"/>
      <c r="AZ119" s="326"/>
      <c r="BA119" s="326"/>
      <c r="BB119" s="326"/>
      <c r="BC119" s="326"/>
      <c r="BD119" s="326"/>
      <c r="BE119" s="326"/>
      <c r="BF119" s="326"/>
      <c r="BG119" s="326"/>
      <c r="BH119" s="326"/>
      <c r="BI119" s="326"/>
      <c r="BJ119" s="326"/>
      <c r="BK119" s="326"/>
      <c r="BL119" s="326"/>
      <c r="BM119" s="326"/>
      <c r="BN119" s="326"/>
    </row>
    <row r="120" spans="1:66" ht="29.25" customHeight="1">
      <c r="A120" s="327"/>
      <c r="B120" s="327"/>
      <c r="C120" s="327"/>
      <c r="D120" s="327"/>
      <c r="E120" s="327"/>
      <c r="F120" s="327"/>
      <c r="G120" s="327"/>
      <c r="H120" s="327"/>
      <c r="I120" s="327"/>
      <c r="J120" s="327"/>
      <c r="K120" s="327"/>
      <c r="L120" s="327"/>
      <c r="M120" s="327"/>
      <c r="N120" s="345"/>
      <c r="O120" s="327"/>
      <c r="P120" s="347"/>
      <c r="Q120" s="350"/>
      <c r="R120" s="73" t="s">
        <v>175</v>
      </c>
      <c r="S120" s="36"/>
      <c r="T120" s="36"/>
      <c r="U120" s="36"/>
      <c r="V120" s="329"/>
      <c r="W120" s="339"/>
      <c r="X120" s="344"/>
      <c r="Y120" s="328"/>
      <c r="Z120" s="330"/>
      <c r="AA120" s="332"/>
      <c r="AB120" s="334"/>
      <c r="AC120" s="332"/>
      <c r="AD120" s="337"/>
      <c r="AE120" s="330"/>
      <c r="AF120" s="331"/>
      <c r="AG120" s="332"/>
      <c r="AH120" s="332"/>
      <c r="AI120" s="339"/>
      <c r="AJ120" s="342"/>
      <c r="AK120" s="342"/>
      <c r="AL120" s="49"/>
      <c r="AM120" s="329"/>
      <c r="AN120" s="339"/>
      <c r="AO120" s="344"/>
      <c r="AP120" s="327"/>
      <c r="AQ120" s="326"/>
      <c r="AR120" s="326"/>
      <c r="AS120" s="326"/>
      <c r="AT120" s="326"/>
      <c r="AU120" s="326"/>
      <c r="AV120" s="327"/>
      <c r="AW120" s="326"/>
      <c r="AX120" s="326"/>
      <c r="AY120" s="326"/>
      <c r="AZ120" s="326"/>
      <c r="BA120" s="326"/>
      <c r="BB120" s="326"/>
      <c r="BC120" s="326"/>
      <c r="BD120" s="326"/>
      <c r="BE120" s="326"/>
      <c r="BF120" s="326"/>
      <c r="BG120" s="326"/>
      <c r="BH120" s="326"/>
      <c r="BI120" s="326"/>
      <c r="BJ120" s="326"/>
      <c r="BK120" s="326"/>
      <c r="BL120" s="326"/>
      <c r="BM120" s="326"/>
      <c r="BN120" s="326"/>
    </row>
    <row r="121" spans="1:66" ht="29.25" customHeight="1">
      <c r="A121" s="327"/>
      <c r="B121" s="327"/>
      <c r="C121" s="327"/>
      <c r="D121" s="327"/>
      <c r="E121" s="327"/>
      <c r="F121" s="327"/>
      <c r="G121" s="327"/>
      <c r="H121" s="327"/>
      <c r="I121" s="327"/>
      <c r="J121" s="327"/>
      <c r="K121" s="327"/>
      <c r="L121" s="327"/>
      <c r="M121" s="327"/>
      <c r="N121" s="345"/>
      <c r="O121" s="327"/>
      <c r="P121" s="347"/>
      <c r="Q121" s="350"/>
      <c r="R121" s="73" t="s">
        <v>176</v>
      </c>
      <c r="S121" s="36"/>
      <c r="T121" s="36"/>
      <c r="U121" s="36"/>
      <c r="V121" s="329"/>
      <c r="W121" s="339"/>
      <c r="X121" s="344"/>
      <c r="Y121" s="328"/>
      <c r="Z121" s="330"/>
      <c r="AA121" s="332"/>
      <c r="AB121" s="334"/>
      <c r="AC121" s="332"/>
      <c r="AD121" s="337"/>
      <c r="AE121" s="330"/>
      <c r="AF121" s="331"/>
      <c r="AG121" s="332"/>
      <c r="AH121" s="332"/>
      <c r="AI121" s="339"/>
      <c r="AJ121" s="342"/>
      <c r="AK121" s="342"/>
      <c r="AL121" s="49"/>
      <c r="AM121" s="329"/>
      <c r="AN121" s="339"/>
      <c r="AO121" s="344"/>
      <c r="AP121" s="327"/>
      <c r="AQ121" s="326"/>
      <c r="AR121" s="326"/>
      <c r="AS121" s="326"/>
      <c r="AT121" s="326"/>
      <c r="AU121" s="326"/>
      <c r="AV121" s="327"/>
      <c r="AW121" s="326"/>
      <c r="AX121" s="326"/>
      <c r="AY121" s="326"/>
      <c r="AZ121" s="326"/>
      <c r="BA121" s="326"/>
      <c r="BB121" s="326"/>
      <c r="BC121" s="326"/>
      <c r="BD121" s="326"/>
      <c r="BE121" s="326"/>
      <c r="BF121" s="326"/>
      <c r="BG121" s="326"/>
      <c r="BH121" s="326"/>
      <c r="BI121" s="326"/>
      <c r="BJ121" s="326"/>
      <c r="BK121" s="326"/>
      <c r="BL121" s="326"/>
      <c r="BM121" s="326"/>
      <c r="BN121" s="326"/>
    </row>
    <row r="122" spans="1:66" ht="29.25" customHeight="1">
      <c r="A122" s="327"/>
      <c r="B122" s="327"/>
      <c r="C122" s="327"/>
      <c r="D122" s="327"/>
      <c r="E122" s="327"/>
      <c r="F122" s="327"/>
      <c r="G122" s="327"/>
      <c r="H122" s="327"/>
      <c r="I122" s="327"/>
      <c r="J122" s="327"/>
      <c r="K122" s="327"/>
      <c r="L122" s="327"/>
      <c r="M122" s="327"/>
      <c r="N122" s="345"/>
      <c r="O122" s="327"/>
      <c r="P122" s="347"/>
      <c r="Q122" s="350"/>
      <c r="R122" s="73" t="s">
        <v>177</v>
      </c>
      <c r="S122" s="36"/>
      <c r="T122" s="36"/>
      <c r="U122" s="36"/>
      <c r="V122" s="329"/>
      <c r="W122" s="339"/>
      <c r="X122" s="344"/>
      <c r="Y122" s="328"/>
      <c r="Z122" s="330"/>
      <c r="AA122" s="332"/>
      <c r="AB122" s="334"/>
      <c r="AC122" s="332"/>
      <c r="AD122" s="337"/>
      <c r="AE122" s="330"/>
      <c r="AF122" s="331"/>
      <c r="AG122" s="332"/>
      <c r="AH122" s="332"/>
      <c r="AI122" s="339"/>
      <c r="AJ122" s="342"/>
      <c r="AK122" s="342"/>
      <c r="AL122" s="49"/>
      <c r="AM122" s="329"/>
      <c r="AN122" s="339"/>
      <c r="AO122" s="344"/>
      <c r="AP122" s="327"/>
      <c r="AQ122" s="326"/>
      <c r="AR122" s="326"/>
      <c r="AS122" s="326"/>
      <c r="AT122" s="326"/>
      <c r="AU122" s="326"/>
      <c r="AV122" s="327"/>
      <c r="AW122" s="326"/>
      <c r="AX122" s="326"/>
      <c r="AY122" s="326"/>
      <c r="AZ122" s="326"/>
      <c r="BA122" s="326"/>
      <c r="BB122" s="326"/>
      <c r="BC122" s="326"/>
      <c r="BD122" s="326"/>
      <c r="BE122" s="326"/>
      <c r="BF122" s="326"/>
      <c r="BG122" s="326"/>
      <c r="BH122" s="326"/>
      <c r="BI122" s="326"/>
      <c r="BJ122" s="326"/>
      <c r="BK122" s="326"/>
      <c r="BL122" s="326"/>
      <c r="BM122" s="326"/>
      <c r="BN122" s="326"/>
    </row>
    <row r="123" spans="1:66" ht="29.25" customHeight="1">
      <c r="A123" s="327"/>
      <c r="B123" s="327"/>
      <c r="C123" s="327"/>
      <c r="D123" s="327"/>
      <c r="E123" s="327"/>
      <c r="F123" s="327"/>
      <c r="G123" s="327"/>
      <c r="H123" s="327"/>
      <c r="I123" s="327"/>
      <c r="J123" s="327"/>
      <c r="K123" s="327"/>
      <c r="L123" s="327"/>
      <c r="M123" s="327"/>
      <c r="N123" s="345"/>
      <c r="O123" s="327"/>
      <c r="P123" s="347"/>
      <c r="Q123" s="350"/>
      <c r="R123" s="73" t="s">
        <v>178</v>
      </c>
      <c r="S123" s="36"/>
      <c r="T123" s="36"/>
      <c r="U123" s="36"/>
      <c r="V123" s="329"/>
      <c r="W123" s="339"/>
      <c r="X123" s="344"/>
      <c r="Y123" s="328"/>
      <c r="Z123" s="330"/>
      <c r="AA123" s="332"/>
      <c r="AB123" s="334"/>
      <c r="AC123" s="332"/>
      <c r="AD123" s="337"/>
      <c r="AE123" s="330"/>
      <c r="AF123" s="331"/>
      <c r="AG123" s="332"/>
      <c r="AH123" s="332"/>
      <c r="AI123" s="339"/>
      <c r="AJ123" s="342"/>
      <c r="AK123" s="342"/>
      <c r="AL123" s="49"/>
      <c r="AM123" s="329"/>
      <c r="AN123" s="339"/>
      <c r="AO123" s="344"/>
      <c r="AP123" s="327"/>
      <c r="AQ123" s="326"/>
      <c r="AR123" s="326"/>
      <c r="AS123" s="326"/>
      <c r="AT123" s="326"/>
      <c r="AU123" s="326"/>
      <c r="AV123" s="327"/>
      <c r="AW123" s="326"/>
      <c r="AX123" s="326"/>
      <c r="AY123" s="326"/>
      <c r="AZ123" s="326"/>
      <c r="BA123" s="326"/>
      <c r="BB123" s="326"/>
      <c r="BC123" s="326"/>
      <c r="BD123" s="326"/>
      <c r="BE123" s="326"/>
      <c r="BF123" s="326"/>
      <c r="BG123" s="326"/>
      <c r="BH123" s="326"/>
      <c r="BI123" s="326"/>
      <c r="BJ123" s="326"/>
      <c r="BK123" s="326"/>
      <c r="BL123" s="326"/>
      <c r="BM123" s="326"/>
      <c r="BN123" s="326"/>
    </row>
    <row r="124" spans="1:66" ht="29.25" customHeight="1">
      <c r="A124" s="327"/>
      <c r="B124" s="327"/>
      <c r="C124" s="327"/>
      <c r="D124" s="327"/>
      <c r="E124" s="327"/>
      <c r="F124" s="327"/>
      <c r="G124" s="327"/>
      <c r="H124" s="327"/>
      <c r="I124" s="327"/>
      <c r="J124" s="327"/>
      <c r="K124" s="327"/>
      <c r="L124" s="327"/>
      <c r="M124" s="327"/>
      <c r="N124" s="345"/>
      <c r="O124" s="327"/>
      <c r="P124" s="347"/>
      <c r="Q124" s="350"/>
      <c r="R124" s="73" t="s">
        <v>179</v>
      </c>
      <c r="S124" s="36"/>
      <c r="T124" s="36"/>
      <c r="U124" s="36"/>
      <c r="V124" s="329"/>
      <c r="W124" s="339"/>
      <c r="X124" s="344"/>
      <c r="Y124" s="328"/>
      <c r="Z124" s="330"/>
      <c r="AA124" s="332"/>
      <c r="AB124" s="334"/>
      <c r="AC124" s="332"/>
      <c r="AD124" s="337"/>
      <c r="AE124" s="330"/>
      <c r="AF124" s="331"/>
      <c r="AG124" s="332"/>
      <c r="AH124" s="332"/>
      <c r="AI124" s="339"/>
      <c r="AJ124" s="342"/>
      <c r="AK124" s="342"/>
      <c r="AL124" s="49"/>
      <c r="AM124" s="329"/>
      <c r="AN124" s="339"/>
      <c r="AO124" s="344"/>
      <c r="AP124" s="327"/>
      <c r="AQ124" s="326"/>
      <c r="AR124" s="326"/>
      <c r="AS124" s="326"/>
      <c r="AT124" s="326"/>
      <c r="AU124" s="326"/>
      <c r="AV124" s="327"/>
      <c r="AW124" s="326"/>
      <c r="AX124" s="326"/>
      <c r="AY124" s="326"/>
      <c r="AZ124" s="326"/>
      <c r="BA124" s="326"/>
      <c r="BB124" s="326"/>
      <c r="BC124" s="326"/>
      <c r="BD124" s="326"/>
      <c r="BE124" s="326"/>
      <c r="BF124" s="326"/>
      <c r="BG124" s="326"/>
      <c r="BH124" s="326"/>
      <c r="BI124" s="326"/>
      <c r="BJ124" s="326"/>
      <c r="BK124" s="326"/>
      <c r="BL124" s="326"/>
      <c r="BM124" s="326"/>
      <c r="BN124" s="326"/>
    </row>
    <row r="125" spans="1:66" ht="29.25" customHeight="1">
      <c r="A125" s="327"/>
      <c r="B125" s="327"/>
      <c r="C125" s="327"/>
      <c r="D125" s="327"/>
      <c r="E125" s="327"/>
      <c r="F125" s="327"/>
      <c r="G125" s="327"/>
      <c r="H125" s="327"/>
      <c r="I125" s="327"/>
      <c r="J125" s="327"/>
      <c r="K125" s="327"/>
      <c r="L125" s="327"/>
      <c r="M125" s="327"/>
      <c r="N125" s="345"/>
      <c r="O125" s="327"/>
      <c r="P125" s="347"/>
      <c r="Q125" s="350"/>
      <c r="R125" s="73" t="s">
        <v>180</v>
      </c>
      <c r="S125" s="36"/>
      <c r="T125" s="36"/>
      <c r="U125" s="36"/>
      <c r="V125" s="329"/>
      <c r="W125" s="339"/>
      <c r="X125" s="344"/>
      <c r="Y125" s="328"/>
      <c r="Z125" s="330"/>
      <c r="AA125" s="332"/>
      <c r="AB125" s="334"/>
      <c r="AC125" s="332"/>
      <c r="AD125" s="337"/>
      <c r="AE125" s="330"/>
      <c r="AF125" s="331"/>
      <c r="AG125" s="332"/>
      <c r="AH125" s="332"/>
      <c r="AI125" s="339"/>
      <c r="AJ125" s="342"/>
      <c r="AK125" s="342"/>
      <c r="AL125" s="49"/>
      <c r="AM125" s="329"/>
      <c r="AN125" s="339"/>
      <c r="AO125" s="344"/>
      <c r="AP125" s="327"/>
      <c r="AQ125" s="326"/>
      <c r="AR125" s="326"/>
      <c r="AS125" s="326"/>
      <c r="AT125" s="326"/>
      <c r="AU125" s="326"/>
      <c r="AV125" s="327"/>
      <c r="AW125" s="326"/>
      <c r="AX125" s="326"/>
      <c r="AY125" s="326"/>
      <c r="AZ125" s="326"/>
      <c r="BA125" s="326"/>
      <c r="BB125" s="326"/>
      <c r="BC125" s="326"/>
      <c r="BD125" s="326"/>
      <c r="BE125" s="326"/>
      <c r="BF125" s="326"/>
      <c r="BG125" s="326"/>
      <c r="BH125" s="326"/>
      <c r="BI125" s="326"/>
      <c r="BJ125" s="326"/>
      <c r="BK125" s="326"/>
      <c r="BL125" s="326"/>
      <c r="BM125" s="326"/>
      <c r="BN125" s="326"/>
    </row>
    <row r="126" spans="1:66" ht="29.25" customHeight="1">
      <c r="A126" s="327"/>
      <c r="B126" s="327"/>
      <c r="C126" s="327"/>
      <c r="D126" s="327"/>
      <c r="E126" s="327"/>
      <c r="F126" s="327"/>
      <c r="G126" s="327"/>
      <c r="H126" s="327"/>
      <c r="I126" s="327"/>
      <c r="J126" s="327"/>
      <c r="K126" s="327"/>
      <c r="L126" s="327"/>
      <c r="M126" s="327"/>
      <c r="N126" s="345"/>
      <c r="O126" s="327"/>
      <c r="P126" s="348"/>
      <c r="Q126" s="351"/>
      <c r="R126" s="74" t="s">
        <v>181</v>
      </c>
      <c r="S126" s="36">
        <f>COUNTA(S107:S125)</f>
        <v>0</v>
      </c>
      <c r="T126" s="36">
        <f>COUNTA(T107:T125)</f>
        <v>0</v>
      </c>
      <c r="U126" s="36"/>
      <c r="V126" s="329"/>
      <c r="W126" s="339"/>
      <c r="X126" s="344"/>
      <c r="Y126" s="328"/>
      <c r="Z126" s="330"/>
      <c r="AA126" s="332"/>
      <c r="AB126" s="335"/>
      <c r="AC126" s="332"/>
      <c r="AD126" s="338"/>
      <c r="AE126" s="330"/>
      <c r="AF126" s="331"/>
      <c r="AG126" s="332"/>
      <c r="AH126" s="332"/>
      <c r="AI126" s="339"/>
      <c r="AJ126" s="343"/>
      <c r="AK126" s="343"/>
      <c r="AL126" s="50"/>
      <c r="AM126" s="329"/>
      <c r="AN126" s="339"/>
      <c r="AO126" s="344"/>
      <c r="AP126" s="327"/>
      <c r="AQ126" s="326"/>
      <c r="AR126" s="326"/>
      <c r="AS126" s="326"/>
      <c r="AT126" s="326"/>
      <c r="AU126" s="326"/>
      <c r="AV126" s="327"/>
      <c r="AW126" s="326"/>
      <c r="AX126" s="326"/>
      <c r="AY126" s="326"/>
      <c r="AZ126" s="326"/>
      <c r="BA126" s="326"/>
      <c r="BB126" s="326"/>
      <c r="BC126" s="326"/>
      <c r="BD126" s="326"/>
      <c r="BE126" s="326"/>
      <c r="BF126" s="326"/>
      <c r="BG126" s="326"/>
      <c r="BH126" s="326"/>
      <c r="BI126" s="326"/>
      <c r="BJ126" s="326"/>
      <c r="BK126" s="326"/>
      <c r="BL126" s="326"/>
      <c r="BM126" s="326"/>
      <c r="BN126" s="326"/>
    </row>
  </sheetData>
  <mergeCells count="602">
    <mergeCell ref="G3:M3"/>
    <mergeCell ref="A1:B3"/>
    <mergeCell ref="BL7:BL13"/>
    <mergeCell ref="BM7:BM13"/>
    <mergeCell ref="BN7:BN13"/>
    <mergeCell ref="BI14:BI26"/>
    <mergeCell ref="BL14:BL26"/>
    <mergeCell ref="BM14:BM26"/>
    <mergeCell ref="BN14:BN26"/>
    <mergeCell ref="BC7:BC13"/>
    <mergeCell ref="BF7:BF13"/>
    <mergeCell ref="BG7:BG13"/>
    <mergeCell ref="BH7:BH13"/>
    <mergeCell ref="BC14:BC26"/>
    <mergeCell ref="BF14:BF26"/>
    <mergeCell ref="BG14:BG26"/>
    <mergeCell ref="BH14:BH26"/>
    <mergeCell ref="BD7:BD13"/>
    <mergeCell ref="BE7:BE13"/>
    <mergeCell ref="BD14:BD26"/>
    <mergeCell ref="BE14:BE26"/>
    <mergeCell ref="BJ7:BJ13"/>
    <mergeCell ref="BK7:BK13"/>
    <mergeCell ref="BJ14:BJ26"/>
    <mergeCell ref="BK14:BK26"/>
    <mergeCell ref="BI7:BI13"/>
    <mergeCell ref="BA7:BA13"/>
    <mergeCell ref="BA14:BA26"/>
    <mergeCell ref="BB7:BB13"/>
    <mergeCell ref="BB14:BB26"/>
    <mergeCell ref="AZ7:AZ13"/>
    <mergeCell ref="AZ14:AZ26"/>
    <mergeCell ref="AU7:AU13"/>
    <mergeCell ref="AU14:AU26"/>
    <mergeCell ref="AX7:AX13"/>
    <mergeCell ref="AY7:AY13"/>
    <mergeCell ref="AX14:AX26"/>
    <mergeCell ref="AY14:AY26"/>
    <mergeCell ref="AV7:AV13"/>
    <mergeCell ref="AV14:AV26"/>
    <mergeCell ref="AW7:AW13"/>
    <mergeCell ref="AW14:AW26"/>
    <mergeCell ref="AO7:AO26"/>
    <mergeCell ref="AP7:AP26"/>
    <mergeCell ref="AQ7:AQ13"/>
    <mergeCell ref="AR7:AR13"/>
    <mergeCell ref="AS7:AS13"/>
    <mergeCell ref="AT7:AT13"/>
    <mergeCell ref="AT14:AT26"/>
    <mergeCell ref="AI7:AI13"/>
    <mergeCell ref="AI14:AI26"/>
    <mergeCell ref="AJ7:AJ26"/>
    <mergeCell ref="AK7:AK26"/>
    <mergeCell ref="AM7:AM26"/>
    <mergeCell ref="AN7:AN26"/>
    <mergeCell ref="AQ14:AQ26"/>
    <mergeCell ref="AR14:AR26"/>
    <mergeCell ref="AS14:AS26"/>
    <mergeCell ref="AH7:AH13"/>
    <mergeCell ref="Z14:Z26"/>
    <mergeCell ref="AA14:AA26"/>
    <mergeCell ref="AC14:AC26"/>
    <mergeCell ref="AE14:AE26"/>
    <mergeCell ref="AF14:AF26"/>
    <mergeCell ref="AG14:AG26"/>
    <mergeCell ref="AH14:AH26"/>
    <mergeCell ref="Z7:Z13"/>
    <mergeCell ref="AA7:AA13"/>
    <mergeCell ref="AC7:AC13"/>
    <mergeCell ref="AE7:AE13"/>
    <mergeCell ref="AF7:AF13"/>
    <mergeCell ref="AG7:AG13"/>
    <mergeCell ref="AB7:AB13"/>
    <mergeCell ref="AB14:AB26"/>
    <mergeCell ref="AD14:AD26"/>
    <mergeCell ref="AD7:AD13"/>
    <mergeCell ref="BC4:BH5"/>
    <mergeCell ref="BI4:BN5"/>
    <mergeCell ref="Y5:Y6"/>
    <mergeCell ref="AA5:AH5"/>
    <mergeCell ref="AI5:AI6"/>
    <mergeCell ref="AJ5:AJ6"/>
    <mergeCell ref="C4:C6"/>
    <mergeCell ref="D4:D6"/>
    <mergeCell ref="E4:E6"/>
    <mergeCell ref="K4:X5"/>
    <mergeCell ref="Y4:AP4"/>
    <mergeCell ref="AM5:AM6"/>
    <mergeCell ref="AO5:AO6"/>
    <mergeCell ref="AP5:AP6"/>
    <mergeCell ref="AK5:AK6"/>
    <mergeCell ref="F4:J5"/>
    <mergeCell ref="AN5:AN6"/>
    <mergeCell ref="AW4:BB5"/>
    <mergeCell ref="AQ4:AV5"/>
    <mergeCell ref="N1:P3"/>
    <mergeCell ref="W7:W26"/>
    <mergeCell ref="A4:B6"/>
    <mergeCell ref="A7:A26"/>
    <mergeCell ref="B7:B26"/>
    <mergeCell ref="C7:C26"/>
    <mergeCell ref="D7:D26"/>
    <mergeCell ref="E7:E26"/>
    <mergeCell ref="F7:F26"/>
    <mergeCell ref="G7:G26"/>
    <mergeCell ref="N7:N26"/>
    <mergeCell ref="O7:O26"/>
    <mergeCell ref="P7:P26"/>
    <mergeCell ref="Q7:Q26"/>
    <mergeCell ref="V7:V26"/>
    <mergeCell ref="H7:H26"/>
    <mergeCell ref="I7:I26"/>
    <mergeCell ref="J7:J26"/>
    <mergeCell ref="K7:K26"/>
    <mergeCell ref="L7:L26"/>
    <mergeCell ref="M7:M26"/>
    <mergeCell ref="C1:M1"/>
    <mergeCell ref="C2:M2"/>
    <mergeCell ref="C3:F3"/>
    <mergeCell ref="A27:A46"/>
    <mergeCell ref="B27:B46"/>
    <mergeCell ref="C27:C46"/>
    <mergeCell ref="D27:D46"/>
    <mergeCell ref="E27:E46"/>
    <mergeCell ref="F27:F46"/>
    <mergeCell ref="G27:G46"/>
    <mergeCell ref="H27:H46"/>
    <mergeCell ref="I27:I46"/>
    <mergeCell ref="J27:J46"/>
    <mergeCell ref="K27:K46"/>
    <mergeCell ref="L27:L46"/>
    <mergeCell ref="M27:M46"/>
    <mergeCell ref="N27:N46"/>
    <mergeCell ref="O27:O46"/>
    <mergeCell ref="P27:P46"/>
    <mergeCell ref="Q27:Q46"/>
    <mergeCell ref="V27:V46"/>
    <mergeCell ref="W27:W46"/>
    <mergeCell ref="X27:X46"/>
    <mergeCell ref="Y27:Y33"/>
    <mergeCell ref="Y14:Y26"/>
    <mergeCell ref="X7:X26"/>
    <mergeCell ref="Z27:Z33"/>
    <mergeCell ref="AA27:AA33"/>
    <mergeCell ref="AB27:AB33"/>
    <mergeCell ref="AC27:AC33"/>
    <mergeCell ref="Y34:Y46"/>
    <mergeCell ref="Z34:Z46"/>
    <mergeCell ref="AA34:AA46"/>
    <mergeCell ref="AB34:AB46"/>
    <mergeCell ref="AC34:AC46"/>
    <mergeCell ref="Y7:Y13"/>
    <mergeCell ref="AD27:AD33"/>
    <mergeCell ref="AE27:AE33"/>
    <mergeCell ref="AF27:AF33"/>
    <mergeCell ref="AG27:AG33"/>
    <mergeCell ref="AH27:AH33"/>
    <mergeCell ref="AI27:AI33"/>
    <mergeCell ref="AJ27:AJ46"/>
    <mergeCell ref="AK27:AK46"/>
    <mergeCell ref="AM27:AM46"/>
    <mergeCell ref="AD34:AD46"/>
    <mergeCell ref="AE34:AE46"/>
    <mergeCell ref="AF34:AF46"/>
    <mergeCell ref="AG34:AG46"/>
    <mergeCell ref="AH34:AH46"/>
    <mergeCell ref="AI34:AI46"/>
    <mergeCell ref="AN27:AN46"/>
    <mergeCell ref="AO27:AO46"/>
    <mergeCell ref="AP27:AP46"/>
    <mergeCell ref="AQ27:AQ33"/>
    <mergeCell ref="AR27:AR33"/>
    <mergeCell ref="AS27:AS33"/>
    <mergeCell ref="AT27:AT33"/>
    <mergeCell ref="AU27:AU33"/>
    <mergeCell ref="AV27:AV33"/>
    <mergeCell ref="AQ34:AQ46"/>
    <mergeCell ref="AR34:AR46"/>
    <mergeCell ref="AS34:AS46"/>
    <mergeCell ref="AT34:AT46"/>
    <mergeCell ref="AU34:AU46"/>
    <mergeCell ref="AV34:AV46"/>
    <mergeCell ref="AW27:AW33"/>
    <mergeCell ref="AX27:AX33"/>
    <mergeCell ref="AY27:AY33"/>
    <mergeCell ref="AZ27:AZ33"/>
    <mergeCell ref="BA27:BA33"/>
    <mergeCell ref="BB27:BB33"/>
    <mergeCell ref="BC27:BC33"/>
    <mergeCell ref="BD27:BD33"/>
    <mergeCell ref="BE27:BE33"/>
    <mergeCell ref="BF27:BF33"/>
    <mergeCell ref="BG27:BG33"/>
    <mergeCell ref="BH27:BH33"/>
    <mergeCell ref="BI27:BI33"/>
    <mergeCell ref="BJ27:BJ33"/>
    <mergeCell ref="BK27:BK33"/>
    <mergeCell ref="BL27:BL33"/>
    <mergeCell ref="BM27:BM33"/>
    <mergeCell ref="BN27:BN33"/>
    <mergeCell ref="AW34:AW46"/>
    <mergeCell ref="AX34:AX46"/>
    <mergeCell ref="AY34:AY46"/>
    <mergeCell ref="AZ34:AZ46"/>
    <mergeCell ref="BA34:BA46"/>
    <mergeCell ref="BB34:BB46"/>
    <mergeCell ref="BC34:BC46"/>
    <mergeCell ref="BD34:BD46"/>
    <mergeCell ref="BE34:BE46"/>
    <mergeCell ref="BF34:BF46"/>
    <mergeCell ref="BG34:BG46"/>
    <mergeCell ref="BH34:BH46"/>
    <mergeCell ref="BI34:BI46"/>
    <mergeCell ref="BJ34:BJ46"/>
    <mergeCell ref="BK34:BK46"/>
    <mergeCell ref="BL34:BL46"/>
    <mergeCell ref="BM34:BM46"/>
    <mergeCell ref="BN34:BN46"/>
    <mergeCell ref="A47:A66"/>
    <mergeCell ref="B47:B66"/>
    <mergeCell ref="C47:C66"/>
    <mergeCell ref="D47:D66"/>
    <mergeCell ref="E47:E66"/>
    <mergeCell ref="F47:F66"/>
    <mergeCell ref="G47:G66"/>
    <mergeCell ref="H47:H66"/>
    <mergeCell ref="I47:I66"/>
    <mergeCell ref="J47:J66"/>
    <mergeCell ref="K47:K66"/>
    <mergeCell ref="L47:L66"/>
    <mergeCell ref="M47:M66"/>
    <mergeCell ref="N47:N66"/>
    <mergeCell ref="O47:O66"/>
    <mergeCell ref="P47:P66"/>
    <mergeCell ref="Q47:Q66"/>
    <mergeCell ref="V47:V66"/>
    <mergeCell ref="W47:W66"/>
    <mergeCell ref="X47:X66"/>
    <mergeCell ref="Y47:Y53"/>
    <mergeCell ref="Z47:Z53"/>
    <mergeCell ref="AA47:AA53"/>
    <mergeCell ref="AB47:AB53"/>
    <mergeCell ref="AC47:AC53"/>
    <mergeCell ref="AD47:AD53"/>
    <mergeCell ref="AE47:AE53"/>
    <mergeCell ref="AF47:AF53"/>
    <mergeCell ref="AG47:AG53"/>
    <mergeCell ref="AH47:AH53"/>
    <mergeCell ref="AI47:AI53"/>
    <mergeCell ref="AJ47:AJ66"/>
    <mergeCell ref="AK47:AK66"/>
    <mergeCell ref="AM47:AM66"/>
    <mergeCell ref="AN47:AN66"/>
    <mergeCell ref="AO47:AO66"/>
    <mergeCell ref="AP47:AP66"/>
    <mergeCell ref="AQ47:AQ53"/>
    <mergeCell ref="AR47:AR53"/>
    <mergeCell ref="AS47:AS53"/>
    <mergeCell ref="AT47:AT53"/>
    <mergeCell ref="AU47:AU53"/>
    <mergeCell ref="AV47:AV53"/>
    <mergeCell ref="AW47:AW53"/>
    <mergeCell ref="AX47:AX53"/>
    <mergeCell ref="AW54:AW66"/>
    <mergeCell ref="AX54:AX66"/>
    <mergeCell ref="AY47:AY53"/>
    <mergeCell ref="AZ47:AZ53"/>
    <mergeCell ref="BA47:BA53"/>
    <mergeCell ref="BB47:BB53"/>
    <mergeCell ref="BC47:BC53"/>
    <mergeCell ref="BD47:BD53"/>
    <mergeCell ref="BE47:BE53"/>
    <mergeCell ref="BF47:BF53"/>
    <mergeCell ref="BG47:BG53"/>
    <mergeCell ref="BH47:BH53"/>
    <mergeCell ref="BI47:BI53"/>
    <mergeCell ref="BJ47:BJ53"/>
    <mergeCell ref="BK47:BK53"/>
    <mergeCell ref="BL47:BL53"/>
    <mergeCell ref="BM47:BM53"/>
    <mergeCell ref="BN47:BN53"/>
    <mergeCell ref="Y54:Y66"/>
    <mergeCell ref="Z54:Z66"/>
    <mergeCell ref="AA54:AA66"/>
    <mergeCell ref="AB54:AB66"/>
    <mergeCell ref="AC54:AC66"/>
    <mergeCell ref="AD54:AD66"/>
    <mergeCell ref="AE54:AE66"/>
    <mergeCell ref="AF54:AF66"/>
    <mergeCell ref="AG54:AG66"/>
    <mergeCell ref="AH54:AH66"/>
    <mergeCell ref="AI54:AI66"/>
    <mergeCell ref="AQ54:AQ66"/>
    <mergeCell ref="AR54:AR66"/>
    <mergeCell ref="AS54:AS66"/>
    <mergeCell ref="AT54:AT66"/>
    <mergeCell ref="AU54:AU66"/>
    <mergeCell ref="AV54:AV66"/>
    <mergeCell ref="AY54:AY66"/>
    <mergeCell ref="AZ54:AZ66"/>
    <mergeCell ref="BA54:BA66"/>
    <mergeCell ref="BB54:BB66"/>
    <mergeCell ref="BC54:BC66"/>
    <mergeCell ref="BD54:BD66"/>
    <mergeCell ref="BE54:BE66"/>
    <mergeCell ref="BF54:BF66"/>
    <mergeCell ref="BG54:BG66"/>
    <mergeCell ref="BH54:BH66"/>
    <mergeCell ref="BI54:BI66"/>
    <mergeCell ref="BJ54:BJ66"/>
    <mergeCell ref="BK54:BK66"/>
    <mergeCell ref="BL54:BL66"/>
    <mergeCell ref="BM54:BM66"/>
    <mergeCell ref="BN54:BN66"/>
    <mergeCell ref="A67:A86"/>
    <mergeCell ref="B67:B86"/>
    <mergeCell ref="C67:C86"/>
    <mergeCell ref="D67:D86"/>
    <mergeCell ref="E67:E86"/>
    <mergeCell ref="F67:F86"/>
    <mergeCell ref="G67:G86"/>
    <mergeCell ref="H67:H86"/>
    <mergeCell ref="I67:I86"/>
    <mergeCell ref="J67:J86"/>
    <mergeCell ref="K67:K86"/>
    <mergeCell ref="L67:L86"/>
    <mergeCell ref="M67:M86"/>
    <mergeCell ref="N67:N86"/>
    <mergeCell ref="O67:O86"/>
    <mergeCell ref="P67:P86"/>
    <mergeCell ref="Q67:Q86"/>
    <mergeCell ref="V67:V86"/>
    <mergeCell ref="W67:W86"/>
    <mergeCell ref="X67:X86"/>
    <mergeCell ref="Y67:Y73"/>
    <mergeCell ref="Z67:Z73"/>
    <mergeCell ref="AA67:AA73"/>
    <mergeCell ref="AB67:AB73"/>
    <mergeCell ref="AC67:AC73"/>
    <mergeCell ref="AD67:AD73"/>
    <mergeCell ref="AE67:AE73"/>
    <mergeCell ref="AF67:AF73"/>
    <mergeCell ref="AG67:AG73"/>
    <mergeCell ref="AH67:AH73"/>
    <mergeCell ref="AI67:AI73"/>
    <mergeCell ref="AJ67:AJ86"/>
    <mergeCell ref="AK67:AK86"/>
    <mergeCell ref="AM67:AM86"/>
    <mergeCell ref="AN67:AN86"/>
    <mergeCell ref="AO67:AO86"/>
    <mergeCell ref="AP67:AP86"/>
    <mergeCell ref="AQ67:AQ73"/>
    <mergeCell ref="AR67:AR73"/>
    <mergeCell ref="AS67:AS73"/>
    <mergeCell ref="AT67:AT73"/>
    <mergeCell ref="AU67:AU73"/>
    <mergeCell ref="AV67:AV73"/>
    <mergeCell ref="AW67:AW73"/>
    <mergeCell ref="AV74:AV86"/>
    <mergeCell ref="AW74:AW86"/>
    <mergeCell ref="AX67:AX73"/>
    <mergeCell ref="AY67:AY73"/>
    <mergeCell ref="AZ67:AZ73"/>
    <mergeCell ref="BA67:BA73"/>
    <mergeCell ref="BB67:BB73"/>
    <mergeCell ref="BC67:BC73"/>
    <mergeCell ref="BD67:BD73"/>
    <mergeCell ref="BE67:BE73"/>
    <mergeCell ref="BF67:BF73"/>
    <mergeCell ref="BG67:BG73"/>
    <mergeCell ref="BH67:BH73"/>
    <mergeCell ref="BI67:BI73"/>
    <mergeCell ref="BJ67:BJ73"/>
    <mergeCell ref="BK67:BK73"/>
    <mergeCell ref="BL67:BL73"/>
    <mergeCell ref="BM67:BM73"/>
    <mergeCell ref="BN67:BN73"/>
    <mergeCell ref="Y74:Y86"/>
    <mergeCell ref="Z74:Z86"/>
    <mergeCell ref="AA74:AA86"/>
    <mergeCell ref="AB74:AB86"/>
    <mergeCell ref="AC74:AC86"/>
    <mergeCell ref="AD74:AD86"/>
    <mergeCell ref="AE74:AE86"/>
    <mergeCell ref="AF74:AF86"/>
    <mergeCell ref="AG74:AG86"/>
    <mergeCell ref="AH74:AH86"/>
    <mergeCell ref="AI74:AI86"/>
    <mergeCell ref="AQ74:AQ86"/>
    <mergeCell ref="AR74:AR86"/>
    <mergeCell ref="AS74:AS86"/>
    <mergeCell ref="AT74:AT86"/>
    <mergeCell ref="AU74:AU86"/>
    <mergeCell ref="AX74:AX86"/>
    <mergeCell ref="AY74:AY86"/>
    <mergeCell ref="AZ74:AZ86"/>
    <mergeCell ref="BA74:BA86"/>
    <mergeCell ref="BB74:BB86"/>
    <mergeCell ref="BC74:BC86"/>
    <mergeCell ref="BD74:BD86"/>
    <mergeCell ref="BE74:BE86"/>
    <mergeCell ref="BF74:BF86"/>
    <mergeCell ref="BG74:BG86"/>
    <mergeCell ref="BH74:BH86"/>
    <mergeCell ref="BI74:BI86"/>
    <mergeCell ref="BJ74:BJ86"/>
    <mergeCell ref="BK74:BK86"/>
    <mergeCell ref="BL74:BL86"/>
    <mergeCell ref="BM74:BM86"/>
    <mergeCell ref="BN74:BN86"/>
    <mergeCell ref="A87:A106"/>
    <mergeCell ref="B87:B106"/>
    <mergeCell ref="C87:C106"/>
    <mergeCell ref="D87:D106"/>
    <mergeCell ref="E87:E106"/>
    <mergeCell ref="F87:F106"/>
    <mergeCell ref="G87:G106"/>
    <mergeCell ref="H87:H106"/>
    <mergeCell ref="I87:I106"/>
    <mergeCell ref="J87:J106"/>
    <mergeCell ref="K87:K106"/>
    <mergeCell ref="L87:L106"/>
    <mergeCell ref="M87:M106"/>
    <mergeCell ref="N87:N106"/>
    <mergeCell ref="O87:O106"/>
    <mergeCell ref="P87:P106"/>
    <mergeCell ref="Q87:Q106"/>
    <mergeCell ref="V87:V106"/>
    <mergeCell ref="W87:W106"/>
    <mergeCell ref="X87:X106"/>
    <mergeCell ref="Y87:Y93"/>
    <mergeCell ref="Z87:Z93"/>
    <mergeCell ref="AA87:AA93"/>
    <mergeCell ref="AB87:AB93"/>
    <mergeCell ref="AC87:AC93"/>
    <mergeCell ref="Y94:Y106"/>
    <mergeCell ref="Z94:Z106"/>
    <mergeCell ref="AA94:AA106"/>
    <mergeCell ref="AB94:AB106"/>
    <mergeCell ref="AC94:AC106"/>
    <mergeCell ref="AD87:AD93"/>
    <mergeCell ref="AE87:AE93"/>
    <mergeCell ref="AF87:AF93"/>
    <mergeCell ref="AG87:AG93"/>
    <mergeCell ref="AH87:AH93"/>
    <mergeCell ref="AI87:AI93"/>
    <mergeCell ref="AJ87:AJ106"/>
    <mergeCell ref="AK87:AK106"/>
    <mergeCell ref="AM87:AM106"/>
    <mergeCell ref="AD94:AD106"/>
    <mergeCell ref="AE94:AE106"/>
    <mergeCell ref="AF94:AF106"/>
    <mergeCell ref="AG94:AG106"/>
    <mergeCell ref="AH94:AH106"/>
    <mergeCell ref="AI94:AI106"/>
    <mergeCell ref="AN87:AN106"/>
    <mergeCell ref="AO87:AO106"/>
    <mergeCell ref="AP87:AP106"/>
    <mergeCell ref="AQ87:AQ93"/>
    <mergeCell ref="AR87:AR93"/>
    <mergeCell ref="AS87:AS93"/>
    <mergeCell ref="AT87:AT93"/>
    <mergeCell ref="AU87:AU93"/>
    <mergeCell ref="AV87:AV93"/>
    <mergeCell ref="AQ94:AQ106"/>
    <mergeCell ref="AR94:AR106"/>
    <mergeCell ref="AS94:AS106"/>
    <mergeCell ref="AT94:AT106"/>
    <mergeCell ref="AU94:AU106"/>
    <mergeCell ref="AV94:AV106"/>
    <mergeCell ref="AW87:AW93"/>
    <mergeCell ref="AX87:AX93"/>
    <mergeCell ref="AY87:AY93"/>
    <mergeCell ref="AZ87:AZ93"/>
    <mergeCell ref="BA87:BA93"/>
    <mergeCell ref="BB87:BB93"/>
    <mergeCell ref="BC87:BC93"/>
    <mergeCell ref="BD87:BD93"/>
    <mergeCell ref="BE87:BE93"/>
    <mergeCell ref="BF87:BF93"/>
    <mergeCell ref="BG87:BG93"/>
    <mergeCell ref="BH87:BH93"/>
    <mergeCell ref="BI87:BI93"/>
    <mergeCell ref="BJ87:BJ93"/>
    <mergeCell ref="BK87:BK93"/>
    <mergeCell ref="BL87:BL93"/>
    <mergeCell ref="BM87:BM93"/>
    <mergeCell ref="BN87:BN93"/>
    <mergeCell ref="AW94:AW106"/>
    <mergeCell ref="AX94:AX106"/>
    <mergeCell ref="AY94:AY106"/>
    <mergeCell ref="AZ94:AZ106"/>
    <mergeCell ref="BA94:BA106"/>
    <mergeCell ref="BB94:BB106"/>
    <mergeCell ref="BC94:BC106"/>
    <mergeCell ref="BD94:BD106"/>
    <mergeCell ref="BE94:BE106"/>
    <mergeCell ref="BF94:BF106"/>
    <mergeCell ref="BG94:BG106"/>
    <mergeCell ref="BH94:BH106"/>
    <mergeCell ref="BI94:BI106"/>
    <mergeCell ref="BJ94:BJ106"/>
    <mergeCell ref="BK94:BK106"/>
    <mergeCell ref="BL94:BL106"/>
    <mergeCell ref="BM94:BM106"/>
    <mergeCell ref="BN94:BN106"/>
    <mergeCell ref="A107:A126"/>
    <mergeCell ref="B107:B126"/>
    <mergeCell ref="C107:C126"/>
    <mergeCell ref="D107:D126"/>
    <mergeCell ref="E107:E126"/>
    <mergeCell ref="F107:F126"/>
    <mergeCell ref="G107:G126"/>
    <mergeCell ref="H107:H126"/>
    <mergeCell ref="I107:I126"/>
    <mergeCell ref="J107:J126"/>
    <mergeCell ref="K107:K126"/>
    <mergeCell ref="L107:L126"/>
    <mergeCell ref="M107:M126"/>
    <mergeCell ref="N107:N126"/>
    <mergeCell ref="O107:O126"/>
    <mergeCell ref="P107:P126"/>
    <mergeCell ref="Q107:Q126"/>
    <mergeCell ref="V107:V126"/>
    <mergeCell ref="W107:W126"/>
    <mergeCell ref="X107:X126"/>
    <mergeCell ref="Y107:Y113"/>
    <mergeCell ref="Z107:Z113"/>
    <mergeCell ref="AA107:AA113"/>
    <mergeCell ref="AB107:AB113"/>
    <mergeCell ref="AC107:AC113"/>
    <mergeCell ref="AD107:AD113"/>
    <mergeCell ref="AE107:AE113"/>
    <mergeCell ref="AF107:AF113"/>
    <mergeCell ref="AG107:AG113"/>
    <mergeCell ref="AH107:AH113"/>
    <mergeCell ref="AI107:AI113"/>
    <mergeCell ref="AJ107:AJ126"/>
    <mergeCell ref="AK107:AK126"/>
    <mergeCell ref="AM107:AM126"/>
    <mergeCell ref="AN107:AN126"/>
    <mergeCell ref="AO107:AO126"/>
    <mergeCell ref="AP107:AP126"/>
    <mergeCell ref="AQ107:AQ113"/>
    <mergeCell ref="AR107:AR113"/>
    <mergeCell ref="AS107:AS113"/>
    <mergeCell ref="AT107:AT113"/>
    <mergeCell ref="AU107:AU113"/>
    <mergeCell ref="AV107:AV113"/>
    <mergeCell ref="AW107:AW113"/>
    <mergeCell ref="AX107:AX113"/>
    <mergeCell ref="AW114:AW126"/>
    <mergeCell ref="AX114:AX126"/>
    <mergeCell ref="AY107:AY113"/>
    <mergeCell ref="AZ107:AZ113"/>
    <mergeCell ref="BA107:BA113"/>
    <mergeCell ref="BB107:BB113"/>
    <mergeCell ref="BC107:BC113"/>
    <mergeCell ref="BD107:BD113"/>
    <mergeCell ref="BE107:BE113"/>
    <mergeCell ref="BF107:BF113"/>
    <mergeCell ref="BG107:BG113"/>
    <mergeCell ref="BH107:BH113"/>
    <mergeCell ref="BI107:BI113"/>
    <mergeCell ref="BJ107:BJ113"/>
    <mergeCell ref="BK107:BK113"/>
    <mergeCell ref="BL107:BL113"/>
    <mergeCell ref="BM107:BM113"/>
    <mergeCell ref="BN107:BN113"/>
    <mergeCell ref="Y114:Y126"/>
    <mergeCell ref="Z114:Z126"/>
    <mergeCell ref="AA114:AA126"/>
    <mergeCell ref="AB114:AB126"/>
    <mergeCell ref="AC114:AC126"/>
    <mergeCell ref="AD114:AD126"/>
    <mergeCell ref="AE114:AE126"/>
    <mergeCell ref="AF114:AF126"/>
    <mergeCell ref="AG114:AG126"/>
    <mergeCell ref="AH114:AH126"/>
    <mergeCell ref="AI114:AI126"/>
    <mergeCell ref="AQ114:AQ126"/>
    <mergeCell ref="AR114:AR126"/>
    <mergeCell ref="AS114:AS126"/>
    <mergeCell ref="AT114:AT126"/>
    <mergeCell ref="AU114:AU126"/>
    <mergeCell ref="AV114:AV126"/>
    <mergeCell ref="BH114:BH126"/>
    <mergeCell ref="BI114:BI126"/>
    <mergeCell ref="BJ114:BJ126"/>
    <mergeCell ref="BK114:BK126"/>
    <mergeCell ref="BL114:BL126"/>
    <mergeCell ref="BM114:BM126"/>
    <mergeCell ref="BN114:BN126"/>
    <mergeCell ref="AY114:AY126"/>
    <mergeCell ref="AZ114:AZ126"/>
    <mergeCell ref="BA114:BA126"/>
    <mergeCell ref="BB114:BB126"/>
    <mergeCell ref="BC114:BC126"/>
    <mergeCell ref="BD114:BD126"/>
    <mergeCell ref="BE114:BE126"/>
    <mergeCell ref="BF114:BF126"/>
    <mergeCell ref="BG114:BG126"/>
  </mergeCells>
  <conditionalFormatting sqref="P7:Q26">
    <cfRule type="expression" dxfId="286" priority="207">
      <formula>IF($P7="Rara vez",TRUE,FALSE)</formula>
    </cfRule>
    <cfRule type="expression" dxfId="285" priority="208">
      <formula>IF($P7="Improbable",TRUE,FALSE)</formula>
    </cfRule>
    <cfRule type="expression" dxfId="284" priority="209">
      <formula>IF($P7="Posible",TRUE,FALSE)</formula>
    </cfRule>
    <cfRule type="expression" dxfId="283" priority="210">
      <formula>IF($P7="Probable",TRUE,FALSE)</formula>
    </cfRule>
    <cfRule type="expression" dxfId="282" priority="211">
      <formula>IF($P7="Casi seguro",TRUE,FALSE)</formula>
    </cfRule>
  </conditionalFormatting>
  <conditionalFormatting sqref="V7:V26 W8:W26">
    <cfRule type="expression" dxfId="281" priority="204">
      <formula>IF($V7="Catastrofico",TRUE,FALSE)</formula>
    </cfRule>
    <cfRule type="expression" dxfId="280" priority="205">
      <formula>IF($V7="Mayor",TRUE,FALSE)</formula>
    </cfRule>
    <cfRule type="expression" dxfId="279" priority="206">
      <formula>IF($V7="Moderado",TRUE,FALSE)</formula>
    </cfRule>
  </conditionalFormatting>
  <conditionalFormatting sqref="W7">
    <cfRule type="expression" dxfId="278" priority="201">
      <formula>IF($V7="Catastrofico",TRUE,FALSE)</formula>
    </cfRule>
    <cfRule type="expression" dxfId="277" priority="202">
      <formula>IF($V7="Mayor",TRUE,FALSE)</formula>
    </cfRule>
    <cfRule type="expression" dxfId="276" priority="203">
      <formula>IF($V7="Moderado",TRUE,FALSE)</formula>
    </cfRule>
  </conditionalFormatting>
  <conditionalFormatting sqref="AK7:AL7">
    <cfRule type="expression" dxfId="275" priority="186">
      <formula>IF($AJ7="Casi seguro",TRUE,FALSE)</formula>
    </cfRule>
    <cfRule type="expression" dxfId="274" priority="187">
      <formula>IF($AJ7="Probable",TRUE,FALSE)</formula>
    </cfRule>
    <cfRule type="expression" dxfId="273" priority="188">
      <formula>IF($AJ7="Posible",TRUE,FALSE)</formula>
    </cfRule>
    <cfRule type="expression" dxfId="272" priority="189">
      <formula>IF($AJ7="Improbable",TRUE,FALSE)</formula>
    </cfRule>
    <cfRule type="expression" dxfId="271" priority="190">
      <formula>IF($AJ7="Rara vez",TRUE,FALSE)</formula>
    </cfRule>
  </conditionalFormatting>
  <conditionalFormatting sqref="AJ7">
    <cfRule type="expression" dxfId="270" priority="181">
      <formula>IF($AJ7="Casi seguro",TRUE,FALSE)</formula>
    </cfRule>
    <cfRule type="expression" dxfId="269" priority="182">
      <formula>IF($AJ7="Probable",TRUE,FALSE)</formula>
    </cfRule>
    <cfRule type="expression" dxfId="268" priority="183">
      <formula>IF($AJ7="Posible",TRUE,FALSE)</formula>
    </cfRule>
    <cfRule type="expression" dxfId="267" priority="184">
      <formula>IF($AJ7="Improbable",TRUE,FALSE)</formula>
    </cfRule>
    <cfRule type="expression" dxfId="266" priority="185">
      <formula>IF($AJ7="Rara vez",TRUE,FALSE)</formula>
    </cfRule>
  </conditionalFormatting>
  <conditionalFormatting sqref="AM7:AM26 AN8:AN26">
    <cfRule type="expression" dxfId="265" priority="178">
      <formula>IF($V7="Catastrofico",TRUE,FALSE)</formula>
    </cfRule>
    <cfRule type="expression" dxfId="264" priority="179">
      <formula>IF($V7="Mayor",TRUE,FALSE)</formula>
    </cfRule>
    <cfRule type="expression" dxfId="263" priority="180">
      <formula>IF($V7="Moderado",TRUE,FALSE)</formula>
    </cfRule>
  </conditionalFormatting>
  <conditionalFormatting sqref="AN7">
    <cfRule type="expression" dxfId="262" priority="175">
      <formula>IF($V7="Catastrofico",TRUE,FALSE)</formula>
    </cfRule>
    <cfRule type="expression" dxfId="261" priority="176">
      <formula>IF($V7="Mayor",TRUE,FALSE)</formula>
    </cfRule>
    <cfRule type="expression" dxfId="260" priority="177">
      <formula>IF($V7="Moderado",TRUE,FALSE)</formula>
    </cfRule>
  </conditionalFormatting>
  <conditionalFormatting sqref="X7:X26">
    <cfRule type="expression" dxfId="259" priority="169">
      <formula>IF($X7="Extremo",TRUE,FALSE)</formula>
    </cfRule>
    <cfRule type="expression" dxfId="258" priority="170">
      <formula>IF($X7="Alto",TRUE,FALSE)</formula>
    </cfRule>
    <cfRule type="expression" dxfId="257" priority="171">
      <formula>IF($X7="Moderado",TRUE,FALSE)</formula>
    </cfRule>
  </conditionalFormatting>
  <conditionalFormatting sqref="AO7:AO26">
    <cfRule type="expression" dxfId="256" priority="166">
      <formula>IF($AO7="Extremo",TRUE,FALSE)</formula>
    </cfRule>
    <cfRule type="expression" dxfId="255" priority="167">
      <formula>IF($AO7="Alto",TRUE,FALSE)</formula>
    </cfRule>
    <cfRule type="expression" dxfId="254" priority="168">
      <formula>IF($AO7="Moderado",TRUE,FALSE)</formula>
    </cfRule>
  </conditionalFormatting>
  <conditionalFormatting sqref="P27:Q46">
    <cfRule type="expression" dxfId="253" priority="161">
      <formula>IF($P27="Rara vez",TRUE,FALSE)</formula>
    </cfRule>
    <cfRule type="expression" dxfId="252" priority="162">
      <formula>IF($P27="Improbable",TRUE,FALSE)</formula>
    </cfRule>
    <cfRule type="expression" dxfId="251" priority="163">
      <formula>IF($P27="Posible",TRUE,FALSE)</formula>
    </cfRule>
    <cfRule type="expression" dxfId="250" priority="164">
      <formula>IF($P27="Probable",TRUE,FALSE)</formula>
    </cfRule>
    <cfRule type="expression" dxfId="249" priority="165">
      <formula>IF($P27="Casi seguro",TRUE,FALSE)</formula>
    </cfRule>
  </conditionalFormatting>
  <conditionalFormatting sqref="V27:V46 W28:W46">
    <cfRule type="expression" dxfId="248" priority="158">
      <formula>IF($V27="Catastrofico",TRUE,FALSE)</formula>
    </cfRule>
    <cfRule type="expression" dxfId="247" priority="159">
      <formula>IF($V27="Mayor",TRUE,FALSE)</formula>
    </cfRule>
    <cfRule type="expression" dxfId="246" priority="160">
      <formula>IF($V27="Moderado",TRUE,FALSE)</formula>
    </cfRule>
  </conditionalFormatting>
  <conditionalFormatting sqref="W27">
    <cfRule type="expression" dxfId="245" priority="155">
      <formula>IF($V27="Catastrofico",TRUE,FALSE)</formula>
    </cfRule>
    <cfRule type="expression" dxfId="244" priority="156">
      <formula>IF($V27="Mayor",TRUE,FALSE)</formula>
    </cfRule>
    <cfRule type="expression" dxfId="243" priority="157">
      <formula>IF($V27="Moderado",TRUE,FALSE)</formula>
    </cfRule>
  </conditionalFormatting>
  <conditionalFormatting sqref="AK27:AL27">
    <cfRule type="expression" dxfId="242" priority="150">
      <formula>IF($AJ27="Casi seguro",TRUE,FALSE)</formula>
    </cfRule>
    <cfRule type="expression" dxfId="241" priority="151">
      <formula>IF($AJ27="Probable",TRUE,FALSE)</formula>
    </cfRule>
    <cfRule type="expression" dxfId="240" priority="152">
      <formula>IF($AJ27="Posible",TRUE,FALSE)</formula>
    </cfRule>
    <cfRule type="expression" dxfId="239" priority="153">
      <formula>IF($AJ27="Improbable",TRUE,FALSE)</formula>
    </cfRule>
    <cfRule type="expression" dxfId="238" priority="154">
      <formula>IF($AJ27="Rara vez",TRUE,FALSE)</formula>
    </cfRule>
  </conditionalFormatting>
  <conditionalFormatting sqref="AJ27">
    <cfRule type="expression" dxfId="237" priority="145">
      <formula>IF($AJ27="Casi seguro",TRUE,FALSE)</formula>
    </cfRule>
    <cfRule type="expression" dxfId="236" priority="146">
      <formula>IF($AJ27="Probable",TRUE,FALSE)</formula>
    </cfRule>
    <cfRule type="expression" dxfId="235" priority="147">
      <formula>IF($AJ27="Posible",TRUE,FALSE)</formula>
    </cfRule>
    <cfRule type="expression" dxfId="234" priority="148">
      <formula>IF($AJ27="Improbable",TRUE,FALSE)</formula>
    </cfRule>
    <cfRule type="expression" dxfId="233" priority="149">
      <formula>IF($AJ27="Rara vez",TRUE,FALSE)</formula>
    </cfRule>
  </conditionalFormatting>
  <conditionalFormatting sqref="AM27:AM46 AN28:AN46">
    <cfRule type="expression" dxfId="232" priority="142">
      <formula>IF($V27="Catastrofico",TRUE,FALSE)</formula>
    </cfRule>
    <cfRule type="expression" dxfId="231" priority="143">
      <formula>IF($V27="Mayor",TRUE,FALSE)</formula>
    </cfRule>
    <cfRule type="expression" dxfId="230" priority="144">
      <formula>IF($V27="Moderado",TRUE,FALSE)</formula>
    </cfRule>
  </conditionalFormatting>
  <conditionalFormatting sqref="AN27">
    <cfRule type="expression" dxfId="229" priority="139">
      <formula>IF($V27="Catastrofico",TRUE,FALSE)</formula>
    </cfRule>
    <cfRule type="expression" dxfId="228" priority="140">
      <formula>IF($V27="Mayor",TRUE,FALSE)</formula>
    </cfRule>
    <cfRule type="expression" dxfId="227" priority="141">
      <formula>IF($V27="Moderado",TRUE,FALSE)</formula>
    </cfRule>
  </conditionalFormatting>
  <conditionalFormatting sqref="X27:X46">
    <cfRule type="expression" dxfId="226" priority="136">
      <formula>IF($X27="Extremo",TRUE,FALSE)</formula>
    </cfRule>
    <cfRule type="expression" dxfId="225" priority="137">
      <formula>IF($X27="Alto",TRUE,FALSE)</formula>
    </cfRule>
    <cfRule type="expression" dxfId="224" priority="138">
      <formula>IF($X27="Moderado",TRUE,FALSE)</formula>
    </cfRule>
  </conditionalFormatting>
  <conditionalFormatting sqref="AO27:AO46">
    <cfRule type="expression" dxfId="223" priority="133">
      <formula>IF($AO27="Extremo",TRUE,FALSE)</formula>
    </cfRule>
    <cfRule type="expression" dxfId="222" priority="134">
      <formula>IF($AO27="Alto",TRUE,FALSE)</formula>
    </cfRule>
    <cfRule type="expression" dxfId="221" priority="135">
      <formula>IF($AO27="Moderado",TRUE,FALSE)</formula>
    </cfRule>
  </conditionalFormatting>
  <conditionalFormatting sqref="P47:Q66">
    <cfRule type="expression" dxfId="220" priority="128">
      <formula>IF($P47="Rara vez",TRUE,FALSE)</formula>
    </cfRule>
    <cfRule type="expression" dxfId="219" priority="129">
      <formula>IF($P47="Improbable",TRUE,FALSE)</formula>
    </cfRule>
    <cfRule type="expression" dxfId="218" priority="130">
      <formula>IF($P47="Posible",TRUE,FALSE)</formula>
    </cfRule>
    <cfRule type="expression" dxfId="217" priority="131">
      <formula>IF($P47="Probable",TRUE,FALSE)</formula>
    </cfRule>
    <cfRule type="expression" dxfId="216" priority="132">
      <formula>IF($P47="Casi seguro",TRUE,FALSE)</formula>
    </cfRule>
  </conditionalFormatting>
  <conditionalFormatting sqref="V47:V66 W48:W66">
    <cfRule type="expression" dxfId="215" priority="125">
      <formula>IF($V47="Catastrofico",TRUE,FALSE)</formula>
    </cfRule>
    <cfRule type="expression" dxfId="214" priority="126">
      <formula>IF($V47="Mayor",TRUE,FALSE)</formula>
    </cfRule>
    <cfRule type="expression" dxfId="213" priority="127">
      <formula>IF($V47="Moderado",TRUE,FALSE)</formula>
    </cfRule>
  </conditionalFormatting>
  <conditionalFormatting sqref="W47">
    <cfRule type="expression" dxfId="212" priority="122">
      <formula>IF($V47="Catastrofico",TRUE,FALSE)</formula>
    </cfRule>
    <cfRule type="expression" dxfId="211" priority="123">
      <formula>IF($V47="Mayor",TRUE,FALSE)</formula>
    </cfRule>
    <cfRule type="expression" dxfId="210" priority="124">
      <formula>IF($V47="Moderado",TRUE,FALSE)</formula>
    </cfRule>
  </conditionalFormatting>
  <conditionalFormatting sqref="AK47:AL47">
    <cfRule type="expression" dxfId="209" priority="117">
      <formula>IF($AJ47="Casi seguro",TRUE,FALSE)</formula>
    </cfRule>
    <cfRule type="expression" dxfId="208" priority="118">
      <formula>IF($AJ47="Probable",TRUE,FALSE)</formula>
    </cfRule>
    <cfRule type="expression" dxfId="207" priority="119">
      <formula>IF($AJ47="Posible",TRUE,FALSE)</formula>
    </cfRule>
    <cfRule type="expression" dxfId="206" priority="120">
      <formula>IF($AJ47="Improbable",TRUE,FALSE)</formula>
    </cfRule>
    <cfRule type="expression" dxfId="205" priority="121">
      <formula>IF($AJ47="Rara vez",TRUE,FALSE)</formula>
    </cfRule>
  </conditionalFormatting>
  <conditionalFormatting sqref="AJ47">
    <cfRule type="expression" dxfId="204" priority="112">
      <formula>IF($AJ47="Casi seguro",TRUE,FALSE)</formula>
    </cfRule>
    <cfRule type="expression" dxfId="203" priority="113">
      <formula>IF($AJ47="Probable",TRUE,FALSE)</formula>
    </cfRule>
    <cfRule type="expression" dxfId="202" priority="114">
      <formula>IF($AJ47="Posible",TRUE,FALSE)</formula>
    </cfRule>
    <cfRule type="expression" dxfId="201" priority="115">
      <formula>IF($AJ47="Improbable",TRUE,FALSE)</formula>
    </cfRule>
    <cfRule type="expression" dxfId="200" priority="116">
      <formula>IF($AJ47="Rara vez",TRUE,FALSE)</formula>
    </cfRule>
  </conditionalFormatting>
  <conditionalFormatting sqref="AM47:AM66 AN48:AN66">
    <cfRule type="expression" dxfId="199" priority="109">
      <formula>IF($V47="Catastrofico",TRUE,FALSE)</formula>
    </cfRule>
    <cfRule type="expression" dxfId="198" priority="110">
      <formula>IF($V47="Mayor",TRUE,FALSE)</formula>
    </cfRule>
    <cfRule type="expression" dxfId="197" priority="111">
      <formula>IF($V47="Moderado",TRUE,FALSE)</formula>
    </cfRule>
  </conditionalFormatting>
  <conditionalFormatting sqref="AN47">
    <cfRule type="expression" dxfId="196" priority="106">
      <formula>IF($V47="Catastrofico",TRUE,FALSE)</formula>
    </cfRule>
    <cfRule type="expression" dxfId="195" priority="107">
      <formula>IF($V47="Mayor",TRUE,FALSE)</formula>
    </cfRule>
    <cfRule type="expression" dxfId="194" priority="108">
      <formula>IF($V47="Moderado",TRUE,FALSE)</formula>
    </cfRule>
  </conditionalFormatting>
  <conditionalFormatting sqref="X47:X66">
    <cfRule type="expression" dxfId="193" priority="103">
      <formula>IF($X47="Extremo",TRUE,FALSE)</formula>
    </cfRule>
    <cfRule type="expression" dxfId="192" priority="104">
      <formula>IF($X47="Alto",TRUE,FALSE)</formula>
    </cfRule>
    <cfRule type="expression" dxfId="191" priority="105">
      <formula>IF($X47="Moderado",TRUE,FALSE)</formula>
    </cfRule>
  </conditionalFormatting>
  <conditionalFormatting sqref="AO47:AO66">
    <cfRule type="expression" dxfId="190" priority="100">
      <formula>IF($AO47="Extremo",TRUE,FALSE)</formula>
    </cfRule>
    <cfRule type="expression" dxfId="189" priority="101">
      <formula>IF($AO47="Alto",TRUE,FALSE)</formula>
    </cfRule>
    <cfRule type="expression" dxfId="188" priority="102">
      <formula>IF($AO47="Moderado",TRUE,FALSE)</formula>
    </cfRule>
  </conditionalFormatting>
  <conditionalFormatting sqref="P67:Q86">
    <cfRule type="expression" dxfId="187" priority="95">
      <formula>IF($P67="Rara vez",TRUE,FALSE)</formula>
    </cfRule>
    <cfRule type="expression" dxfId="186" priority="96">
      <formula>IF($P67="Improbable",TRUE,FALSE)</formula>
    </cfRule>
    <cfRule type="expression" dxfId="185" priority="97">
      <formula>IF($P67="Posible",TRUE,FALSE)</formula>
    </cfRule>
    <cfRule type="expression" dxfId="184" priority="98">
      <formula>IF($P67="Probable",TRUE,FALSE)</formula>
    </cfRule>
    <cfRule type="expression" dxfId="183" priority="99">
      <formula>IF($P67="Casi seguro",TRUE,FALSE)</formula>
    </cfRule>
  </conditionalFormatting>
  <conditionalFormatting sqref="V67:V86 W68:W86">
    <cfRule type="expression" dxfId="182" priority="92">
      <formula>IF($V67="Catastrofico",TRUE,FALSE)</formula>
    </cfRule>
    <cfRule type="expression" dxfId="181" priority="93">
      <formula>IF($V67="Mayor",TRUE,FALSE)</formula>
    </cfRule>
    <cfRule type="expression" dxfId="180" priority="94">
      <formula>IF($V67="Moderado",TRUE,FALSE)</formula>
    </cfRule>
  </conditionalFormatting>
  <conditionalFormatting sqref="W67">
    <cfRule type="expression" dxfId="179" priority="89">
      <formula>IF($V67="Catastrofico",TRUE,FALSE)</formula>
    </cfRule>
    <cfRule type="expression" dxfId="178" priority="90">
      <formula>IF($V67="Mayor",TRUE,FALSE)</formula>
    </cfRule>
    <cfRule type="expression" dxfId="177" priority="91">
      <formula>IF($V67="Moderado",TRUE,FALSE)</formula>
    </cfRule>
  </conditionalFormatting>
  <conditionalFormatting sqref="AK67:AL67">
    <cfRule type="expression" dxfId="176" priority="84">
      <formula>IF($AJ67="Casi seguro",TRUE,FALSE)</formula>
    </cfRule>
    <cfRule type="expression" dxfId="175" priority="85">
      <formula>IF($AJ67="Probable",TRUE,FALSE)</formula>
    </cfRule>
    <cfRule type="expression" dxfId="174" priority="86">
      <formula>IF($AJ67="Posible",TRUE,FALSE)</formula>
    </cfRule>
    <cfRule type="expression" dxfId="173" priority="87">
      <formula>IF($AJ67="Improbable",TRUE,FALSE)</formula>
    </cfRule>
    <cfRule type="expression" dxfId="172" priority="88">
      <formula>IF($AJ67="Rara vez",TRUE,FALSE)</formula>
    </cfRule>
  </conditionalFormatting>
  <conditionalFormatting sqref="AJ67">
    <cfRule type="expression" dxfId="171" priority="79">
      <formula>IF($AJ67="Casi seguro",TRUE,FALSE)</formula>
    </cfRule>
    <cfRule type="expression" dxfId="170" priority="80">
      <formula>IF($AJ67="Probable",TRUE,FALSE)</formula>
    </cfRule>
    <cfRule type="expression" dxfId="169" priority="81">
      <formula>IF($AJ67="Posible",TRUE,FALSE)</formula>
    </cfRule>
    <cfRule type="expression" dxfId="168" priority="82">
      <formula>IF($AJ67="Improbable",TRUE,FALSE)</formula>
    </cfRule>
    <cfRule type="expression" dxfId="167" priority="83">
      <formula>IF($AJ67="Rara vez",TRUE,FALSE)</formula>
    </cfRule>
  </conditionalFormatting>
  <conditionalFormatting sqref="AM67:AM86 AN68:AN86">
    <cfRule type="expression" dxfId="166" priority="76">
      <formula>IF($V67="Catastrofico",TRUE,FALSE)</formula>
    </cfRule>
    <cfRule type="expression" dxfId="165" priority="77">
      <formula>IF($V67="Mayor",TRUE,FALSE)</formula>
    </cfRule>
    <cfRule type="expression" dxfId="164" priority="78">
      <formula>IF($V67="Moderado",TRUE,FALSE)</formula>
    </cfRule>
  </conditionalFormatting>
  <conditionalFormatting sqref="AN67">
    <cfRule type="expression" dxfId="163" priority="73">
      <formula>IF($V67="Catastrofico",TRUE,FALSE)</formula>
    </cfRule>
    <cfRule type="expression" dxfId="162" priority="74">
      <formula>IF($V67="Mayor",TRUE,FALSE)</formula>
    </cfRule>
    <cfRule type="expression" dxfId="161" priority="75">
      <formula>IF($V67="Moderado",TRUE,FALSE)</formula>
    </cfRule>
  </conditionalFormatting>
  <conditionalFormatting sqref="X67:X86">
    <cfRule type="expression" dxfId="160" priority="70">
      <formula>IF($X67="Extremo",TRUE,FALSE)</formula>
    </cfRule>
    <cfRule type="expression" dxfId="159" priority="71">
      <formula>IF($X67="Alto",TRUE,FALSE)</formula>
    </cfRule>
    <cfRule type="expression" dxfId="158" priority="72">
      <formula>IF($X67="Moderado",TRUE,FALSE)</formula>
    </cfRule>
  </conditionalFormatting>
  <conditionalFormatting sqref="AO67:AO86">
    <cfRule type="expression" dxfId="157" priority="67">
      <formula>IF($AO67="Extremo",TRUE,FALSE)</formula>
    </cfRule>
    <cfRule type="expression" dxfId="156" priority="68">
      <formula>IF($AO67="Alto",TRUE,FALSE)</formula>
    </cfRule>
    <cfRule type="expression" dxfId="155" priority="69">
      <formula>IF($AO67="Moderado",TRUE,FALSE)</formula>
    </cfRule>
  </conditionalFormatting>
  <conditionalFormatting sqref="P87:Q106">
    <cfRule type="expression" dxfId="154" priority="62">
      <formula>IF($P87="Rara vez",TRUE,FALSE)</formula>
    </cfRule>
    <cfRule type="expression" dxfId="153" priority="63">
      <formula>IF($P87="Improbable",TRUE,FALSE)</formula>
    </cfRule>
    <cfRule type="expression" dxfId="152" priority="64">
      <formula>IF($P87="Posible",TRUE,FALSE)</formula>
    </cfRule>
    <cfRule type="expression" dxfId="151" priority="65">
      <formula>IF($P87="Probable",TRUE,FALSE)</formula>
    </cfRule>
    <cfRule type="expression" dxfId="150" priority="66">
      <formula>IF($P87="Casi seguro",TRUE,FALSE)</formula>
    </cfRule>
  </conditionalFormatting>
  <conditionalFormatting sqref="V87:V106 W88:W106">
    <cfRule type="expression" dxfId="149" priority="59">
      <formula>IF($V87="Catastrofico",TRUE,FALSE)</formula>
    </cfRule>
    <cfRule type="expression" dxfId="148" priority="60">
      <formula>IF($V87="Mayor",TRUE,FALSE)</formula>
    </cfRule>
    <cfRule type="expression" dxfId="147" priority="61">
      <formula>IF($V87="Moderado",TRUE,FALSE)</formula>
    </cfRule>
  </conditionalFormatting>
  <conditionalFormatting sqref="W87">
    <cfRule type="expression" dxfId="146" priority="56">
      <formula>IF($V87="Catastrofico",TRUE,FALSE)</formula>
    </cfRule>
    <cfRule type="expression" dxfId="145" priority="57">
      <formula>IF($V87="Mayor",TRUE,FALSE)</formula>
    </cfRule>
    <cfRule type="expression" dxfId="144" priority="58">
      <formula>IF($V87="Moderado",TRUE,FALSE)</formula>
    </cfRule>
  </conditionalFormatting>
  <conditionalFormatting sqref="AK87:AL87">
    <cfRule type="expression" dxfId="143" priority="51">
      <formula>IF($AJ87="Casi seguro",TRUE,FALSE)</formula>
    </cfRule>
    <cfRule type="expression" dxfId="142" priority="52">
      <formula>IF($AJ87="Probable",TRUE,FALSE)</formula>
    </cfRule>
    <cfRule type="expression" dxfId="141" priority="53">
      <formula>IF($AJ87="Posible",TRUE,FALSE)</formula>
    </cfRule>
    <cfRule type="expression" dxfId="140" priority="54">
      <formula>IF($AJ87="Improbable",TRUE,FALSE)</formula>
    </cfRule>
    <cfRule type="expression" dxfId="139" priority="55">
      <formula>IF($AJ87="Rara vez",TRUE,FALSE)</formula>
    </cfRule>
  </conditionalFormatting>
  <conditionalFormatting sqref="AJ87">
    <cfRule type="expression" dxfId="138" priority="46">
      <formula>IF($AJ87="Casi seguro",TRUE,FALSE)</formula>
    </cfRule>
    <cfRule type="expression" dxfId="137" priority="47">
      <formula>IF($AJ87="Probable",TRUE,FALSE)</formula>
    </cfRule>
    <cfRule type="expression" dxfId="136" priority="48">
      <formula>IF($AJ87="Posible",TRUE,FALSE)</formula>
    </cfRule>
    <cfRule type="expression" dxfId="135" priority="49">
      <formula>IF($AJ87="Improbable",TRUE,FALSE)</formula>
    </cfRule>
    <cfRule type="expression" dxfId="134" priority="50">
      <formula>IF($AJ87="Rara vez",TRUE,FALSE)</formula>
    </cfRule>
  </conditionalFormatting>
  <conditionalFormatting sqref="AM87:AM106 AN88:AN106">
    <cfRule type="expression" dxfId="133" priority="43">
      <formula>IF($V87="Catastrofico",TRUE,FALSE)</formula>
    </cfRule>
    <cfRule type="expression" dxfId="132" priority="44">
      <formula>IF($V87="Mayor",TRUE,FALSE)</formula>
    </cfRule>
    <cfRule type="expression" dxfId="131" priority="45">
      <formula>IF($V87="Moderado",TRUE,FALSE)</formula>
    </cfRule>
  </conditionalFormatting>
  <conditionalFormatting sqref="AN87">
    <cfRule type="expression" dxfId="130" priority="40">
      <formula>IF($V87="Catastrofico",TRUE,FALSE)</formula>
    </cfRule>
    <cfRule type="expression" dxfId="129" priority="41">
      <formula>IF($V87="Mayor",TRUE,FALSE)</formula>
    </cfRule>
    <cfRule type="expression" dxfId="128" priority="42">
      <formula>IF($V87="Moderado",TRUE,FALSE)</formula>
    </cfRule>
  </conditionalFormatting>
  <conditionalFormatting sqref="X87:X106">
    <cfRule type="expression" dxfId="127" priority="37">
      <formula>IF($X87="Extremo",TRUE,FALSE)</formula>
    </cfRule>
    <cfRule type="expression" dxfId="126" priority="38">
      <formula>IF($X87="Alto",TRUE,FALSE)</formula>
    </cfRule>
    <cfRule type="expression" dxfId="125" priority="39">
      <formula>IF($X87="Moderado",TRUE,FALSE)</formula>
    </cfRule>
  </conditionalFormatting>
  <conditionalFormatting sqref="AO87:AO106">
    <cfRule type="expression" dxfId="124" priority="34">
      <formula>IF($AO87="Extremo",TRUE,FALSE)</formula>
    </cfRule>
    <cfRule type="expression" dxfId="123" priority="35">
      <formula>IF($AO87="Alto",TRUE,FALSE)</formula>
    </cfRule>
    <cfRule type="expression" dxfId="122" priority="36">
      <formula>IF($AO87="Moderado",TRUE,FALSE)</formula>
    </cfRule>
  </conditionalFormatting>
  <conditionalFormatting sqref="P107:Q126">
    <cfRule type="expression" dxfId="121" priority="29">
      <formula>IF($P107="Rara vez",TRUE,FALSE)</formula>
    </cfRule>
    <cfRule type="expression" dxfId="120" priority="30">
      <formula>IF($P107="Improbable",TRUE,FALSE)</formula>
    </cfRule>
    <cfRule type="expression" dxfId="119" priority="31">
      <formula>IF($P107="Posible",TRUE,FALSE)</formula>
    </cfRule>
    <cfRule type="expression" dxfId="118" priority="32">
      <formula>IF($P107="Probable",TRUE,FALSE)</formula>
    </cfRule>
    <cfRule type="expression" dxfId="117" priority="33">
      <formula>IF($P107="Casi seguro",TRUE,FALSE)</formula>
    </cfRule>
  </conditionalFormatting>
  <conditionalFormatting sqref="V107:V126 W108:W126">
    <cfRule type="expression" dxfId="116" priority="26">
      <formula>IF($V107="Catastrofico",TRUE,FALSE)</formula>
    </cfRule>
    <cfRule type="expression" dxfId="115" priority="27">
      <formula>IF($V107="Mayor",TRUE,FALSE)</formula>
    </cfRule>
    <cfRule type="expression" dxfId="114" priority="28">
      <formula>IF($V107="Moderado",TRUE,FALSE)</formula>
    </cfRule>
  </conditionalFormatting>
  <conditionalFormatting sqref="W107">
    <cfRule type="expression" dxfId="113" priority="23">
      <formula>IF($V107="Catastrofico",TRUE,FALSE)</formula>
    </cfRule>
    <cfRule type="expression" dxfId="112" priority="24">
      <formula>IF($V107="Mayor",TRUE,FALSE)</formula>
    </cfRule>
    <cfRule type="expression" dxfId="111" priority="25">
      <formula>IF($V107="Moderado",TRUE,FALSE)</formula>
    </cfRule>
  </conditionalFormatting>
  <conditionalFormatting sqref="AK107:AL107">
    <cfRule type="expression" dxfId="110" priority="18">
      <formula>IF($AJ107="Casi seguro",TRUE,FALSE)</formula>
    </cfRule>
    <cfRule type="expression" dxfId="109" priority="19">
      <formula>IF($AJ107="Probable",TRUE,FALSE)</formula>
    </cfRule>
    <cfRule type="expression" dxfId="108" priority="20">
      <formula>IF($AJ107="Posible",TRUE,FALSE)</formula>
    </cfRule>
    <cfRule type="expression" dxfId="107" priority="21">
      <formula>IF($AJ107="Improbable",TRUE,FALSE)</formula>
    </cfRule>
    <cfRule type="expression" dxfId="106" priority="22">
      <formula>IF($AJ107="Rara vez",TRUE,FALSE)</formula>
    </cfRule>
  </conditionalFormatting>
  <conditionalFormatting sqref="AJ107">
    <cfRule type="expression" dxfId="105" priority="13">
      <formula>IF($AJ107="Casi seguro",TRUE,FALSE)</formula>
    </cfRule>
    <cfRule type="expression" dxfId="104" priority="14">
      <formula>IF($AJ107="Probable",TRUE,FALSE)</formula>
    </cfRule>
    <cfRule type="expression" dxfId="103" priority="15">
      <formula>IF($AJ107="Posible",TRUE,FALSE)</formula>
    </cfRule>
    <cfRule type="expression" dxfId="102" priority="16">
      <formula>IF($AJ107="Improbable",TRUE,FALSE)</formula>
    </cfRule>
    <cfRule type="expression" dxfId="101" priority="17">
      <formula>IF($AJ107="Rara vez",TRUE,FALSE)</formula>
    </cfRule>
  </conditionalFormatting>
  <conditionalFormatting sqref="AM107:AM126 AN108:AN126">
    <cfRule type="expression" dxfId="100" priority="10">
      <formula>IF($V107="Catastrofico",TRUE,FALSE)</formula>
    </cfRule>
    <cfRule type="expression" dxfId="99" priority="11">
      <formula>IF($V107="Mayor",TRUE,FALSE)</formula>
    </cfRule>
    <cfRule type="expression" dxfId="98" priority="12">
      <formula>IF($V107="Moderado",TRUE,FALSE)</formula>
    </cfRule>
  </conditionalFormatting>
  <conditionalFormatting sqref="AN107">
    <cfRule type="expression" dxfId="97" priority="7">
      <formula>IF($V107="Catastrofico",TRUE,FALSE)</formula>
    </cfRule>
    <cfRule type="expression" dxfId="96" priority="8">
      <formula>IF($V107="Mayor",TRUE,FALSE)</formula>
    </cfRule>
    <cfRule type="expression" dxfId="95" priority="9">
      <formula>IF($V107="Moderado",TRUE,FALSE)</formula>
    </cfRule>
  </conditionalFormatting>
  <conditionalFormatting sqref="X107:X126">
    <cfRule type="expression" dxfId="94" priority="4">
      <formula>IF($X107="Extremo",TRUE,FALSE)</formula>
    </cfRule>
    <cfRule type="expression" dxfId="93" priority="5">
      <formula>IF($X107="Alto",TRUE,FALSE)</formula>
    </cfRule>
    <cfRule type="expression" dxfId="92" priority="6">
      <formula>IF($X107="Moderado",TRUE,FALSE)</formula>
    </cfRule>
  </conditionalFormatting>
  <conditionalFormatting sqref="AO107:AO126">
    <cfRule type="expression" dxfId="91" priority="1">
      <formula>IF($AO107="Extremo",TRUE,FALSE)</formula>
    </cfRule>
    <cfRule type="expression" dxfId="90" priority="2">
      <formula>IF($AO107="Alto",TRUE,FALSE)</formula>
    </cfRule>
    <cfRule type="expression" dxfId="89" priority="3">
      <formula>IF($AO107="Moderado",TRUE,FALSE)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941F7302-EECE-417E-AF47-FFCAA076D4FD}">
          <x14:formula1>
            <xm:f>Listas!$P$2:$P$4</xm:f>
          </x14:formula1>
          <xm:sqref>AU7 AU14 AU27 AU34 AU47 AU54 AU67 AU74 AU87 AU94 AU107 AU114</xm:sqref>
        </x14:dataValidation>
        <x14:dataValidation type="list" allowBlank="1" showInputMessage="1" showErrorMessage="1" xr:uid="{EFC175AD-8730-4A67-912D-6D05209837AC}">
          <x14:formula1>
            <xm:f>Listas!$N$2:$N$5</xm:f>
          </x14:formula1>
          <xm:sqref>AP7 AP27 AP47 AP67 AP87 AP107</xm:sqref>
        </x14:dataValidation>
        <x14:dataValidation type="list" allowBlank="1" showInputMessage="1" showErrorMessage="1" xr:uid="{853348EC-97B5-472B-A2DF-A6EF5806D7EC}">
          <x14:formula1>
            <xm:f>Listas!$L$2:$L$3</xm:f>
          </x14:formula1>
          <xm:sqref>AH7 AH14 AH27 AH34 AH47 AH54 AH67 AH74 AH87 AH94 AH107 AH114</xm:sqref>
        </x14:dataValidation>
        <x14:dataValidation type="list" allowBlank="1" showInputMessage="1" showErrorMessage="1" xr:uid="{F68F12EE-BB76-440C-A976-06D5E6CB071B}">
          <x14:formula1>
            <xm:f>Listas!$K$2:$K$3</xm:f>
          </x14:formula1>
          <xm:sqref>AG7 AG14 AG27 AG34 AG47 AG54 AG67 AG74 AG87 AG94 AG107 AG114</xm:sqref>
        </x14:dataValidation>
        <x14:dataValidation type="list" allowBlank="1" showInputMessage="1" showErrorMessage="1" xr:uid="{4108FD2B-3F55-49F9-9E6B-FA9711DEE089}">
          <x14:formula1>
            <xm:f>Listas!$J$2:$J$3</xm:f>
          </x14:formula1>
          <xm:sqref>AF7 AF14 AF27 AF34 AF47 AF54 AF67 AF74 AF87 AF94 AF107 AF114</xm:sqref>
        </x14:dataValidation>
        <x14:dataValidation type="list" allowBlank="1" showInputMessage="1" showErrorMessage="1" xr:uid="{78183C4A-81EC-4C9B-815B-AA04D9535A14}">
          <x14:formula1>
            <xm:f>Listas!$I$2:$I$3</xm:f>
          </x14:formula1>
          <xm:sqref>AC7:AD7 AC14:AD14 AC27:AD27 AC34:AD34 AC47:AD47 AC54:AD54 AC67:AD67 AC74:AD74 AC87:AD87 AC94:AD94 AC107:AD107 AC114:AD114</xm:sqref>
        </x14:dataValidation>
        <x14:dataValidation type="list" allowBlank="1" showInputMessage="1" showErrorMessage="1" xr:uid="{802AF4E3-3995-4B30-B06E-37F272FB6182}">
          <x14:formula1>
            <xm:f>Listas!$C$9:$C$13</xm:f>
          </x14:formula1>
          <xm:sqref>O7 O27 O47 O67 O87 O107</xm:sqref>
        </x14:dataValidation>
        <x14:dataValidation type="list" allowBlank="1" showInputMessage="1" showErrorMessage="1" xr:uid="{F8BC6A1C-9C89-45C2-B0FC-F874914D9531}">
          <x14:formula1>
            <xm:f>Listas!$A$11</xm:f>
          </x14:formula1>
          <xm:sqref>N7 N27 N47 N67 N87 N107</xm:sqref>
        </x14:dataValidation>
        <x14:dataValidation type="list" allowBlank="1" showInputMessage="1" showErrorMessage="1" xr:uid="{F875F5CD-CDAA-496A-8B6A-A8761D35208A}">
          <x14:formula1>
            <xm:f>Listas!$R$2:$R$3</xm:f>
          </x14:formula1>
          <xm:sqref>B7 B27 B47 B67 B87 B107</xm:sqref>
        </x14:dataValidation>
        <x14:dataValidation type="list" allowBlank="1" showInputMessage="1" showErrorMessage="1" xr:uid="{67F25FB1-1ED4-4DE2-BB1A-35269DA44CFA}">
          <x14:formula1>
            <xm:f>Listas!$H$2:$H$3</xm:f>
          </x14:formula1>
          <xm:sqref>AA7:AA126</xm:sqref>
        </x14:dataValidation>
        <x14:dataValidation type="list" allowBlank="1" showInputMessage="1" showErrorMessage="1" xr:uid="{1F961A0E-AAE1-43E8-BB70-DF04A32208D3}">
          <x14:formula1>
            <xm:f>Listas!$T$2:$T$3</xm:f>
          </x14:formula1>
          <xm:sqref>BJ7:BJ126 AX7:AX126 BD7:BD126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F3234-FD19-400D-A833-E733080FE4E7}">
  <dimension ref="A1:BT142"/>
  <sheetViews>
    <sheetView topLeftCell="K19" zoomScale="70" zoomScaleNormal="70" workbookViewId="0">
      <selection activeCell="Q8" sqref="Q8:Q11"/>
    </sheetView>
  </sheetViews>
  <sheetFormatPr defaultColWidth="11.42578125" defaultRowHeight="0" customHeight="1" zeroHeight="1"/>
  <cols>
    <col min="1" max="2" width="10.7109375" style="13" customWidth="1"/>
    <col min="3" max="3" width="24.85546875" style="13" customWidth="1"/>
    <col min="4" max="6" width="30.7109375" style="13" customWidth="1"/>
    <col min="7" max="9" width="19.42578125" style="13" customWidth="1"/>
    <col min="10" max="10" width="33.42578125" style="13" hidden="1" customWidth="1"/>
    <col min="11" max="11" width="37" style="13" customWidth="1"/>
    <col min="12" max="12" width="11.85546875" style="13" customWidth="1"/>
    <col min="13" max="13" width="15.7109375" style="13" customWidth="1"/>
    <col min="14" max="14" width="8.42578125" style="14" customWidth="1"/>
    <col min="15" max="15" width="13.42578125" style="47" customWidth="1"/>
    <col min="16" max="16" width="15.7109375" style="13" hidden="1" customWidth="1"/>
    <col min="17" max="18" width="15.7109375" style="13" customWidth="1"/>
    <col min="19" max="19" width="8.5703125" style="13" hidden="1" customWidth="1"/>
    <col min="20" max="20" width="15.7109375" style="13" customWidth="1"/>
    <col min="21" max="21" width="7.140625" style="13" hidden="1" customWidth="1"/>
    <col min="22" max="22" width="8.42578125" style="47" customWidth="1"/>
    <col min="23" max="23" width="8.42578125" style="47" hidden="1" customWidth="1"/>
    <col min="24" max="24" width="19.85546875" style="43" hidden="1" customWidth="1"/>
    <col min="25" max="25" width="36.28515625" style="13" hidden="1" customWidth="1"/>
    <col min="26" max="26" width="7.140625" style="13" hidden="1" customWidth="1"/>
    <col min="27" max="27" width="7.140625" style="13" customWidth="1"/>
    <col min="28" max="28" width="7.140625" style="13" hidden="1" customWidth="1"/>
    <col min="29" max="29" width="8" style="13" hidden="1" customWidth="1"/>
    <col min="30" max="30" width="7.140625" style="13" hidden="1" customWidth="1"/>
    <col min="31" max="31" width="6.5703125" style="13" hidden="1" customWidth="1"/>
    <col min="32" max="32" width="9.42578125" style="29" customWidth="1"/>
    <col min="33" max="33" width="7.140625" style="13" customWidth="1"/>
    <col min="34" max="34" width="7.140625" style="13" hidden="1" customWidth="1"/>
    <col min="35" max="35" width="7.140625" style="13" customWidth="1"/>
    <col min="36" max="36" width="13" style="29" customWidth="1"/>
    <col min="37" max="37" width="19.7109375" style="13" customWidth="1"/>
    <col min="38" max="38" width="12.42578125" style="27" customWidth="1"/>
    <col min="39" max="39" width="7.7109375" style="13" hidden="1" customWidth="1"/>
    <col min="40" max="40" width="19.7109375" style="13" customWidth="1"/>
    <col min="41" max="41" width="9.85546875" style="13" hidden="1" customWidth="1"/>
    <col min="42" max="42" width="19.7109375" style="43" customWidth="1"/>
    <col min="43" max="43" width="19.7109375" style="13" hidden="1" customWidth="1"/>
    <col min="44" max="44" width="19.7109375" style="13" customWidth="1"/>
    <col min="45" max="45" width="19.7109375" style="13" hidden="1" customWidth="1"/>
    <col min="46" max="46" width="19.7109375" style="35" customWidth="1"/>
    <col min="47" max="47" width="19.7109375" style="35" hidden="1" customWidth="1"/>
    <col min="48" max="49" width="19.7109375" style="13" customWidth="1"/>
    <col min="50" max="50" width="28.140625" style="13" customWidth="1"/>
    <col min="51" max="52" width="22.28515625" style="13" customWidth="1"/>
    <col min="53" max="54" width="28.140625" style="13" customWidth="1"/>
    <col min="55" max="55" width="24.42578125" style="13" customWidth="1"/>
    <col min="56" max="56" width="15.42578125" style="13" customWidth="1"/>
    <col min="57" max="58" width="28.140625" style="13" customWidth="1"/>
    <col min="59" max="59" width="9.5703125" style="27" customWidth="1"/>
    <col min="60" max="60" width="28.140625" style="13" customWidth="1"/>
    <col min="61" max="62" width="15.42578125" style="13" customWidth="1"/>
    <col min="63" max="64" width="28.140625" style="13" customWidth="1"/>
    <col min="65" max="65" width="9.5703125" style="27" customWidth="1"/>
    <col min="66" max="110" width="11.42578125" style="13" customWidth="1"/>
    <col min="111" max="16384" width="11.42578125" style="13"/>
  </cols>
  <sheetData>
    <row r="1" spans="1:72" ht="23.25" customHeight="1">
      <c r="A1" s="282"/>
      <c r="B1" s="283"/>
      <c r="C1" s="269" t="s">
        <v>0</v>
      </c>
      <c r="D1" s="270"/>
      <c r="E1" s="270"/>
      <c r="F1" s="270"/>
      <c r="G1" s="270"/>
      <c r="H1" s="270"/>
      <c r="I1" s="270"/>
      <c r="J1" s="271"/>
      <c r="K1" s="268"/>
      <c r="L1" s="268"/>
      <c r="M1" s="268"/>
      <c r="N1" s="51"/>
      <c r="O1" s="52"/>
      <c r="P1" s="14"/>
      <c r="Q1" s="14"/>
      <c r="R1" s="14"/>
      <c r="S1" s="14"/>
      <c r="T1" s="14"/>
      <c r="U1" s="14"/>
      <c r="V1" s="53"/>
      <c r="W1" s="53"/>
      <c r="X1" s="54"/>
      <c r="Y1" s="51"/>
      <c r="AF1" s="28"/>
      <c r="AJ1" s="28"/>
      <c r="AL1" s="26"/>
      <c r="BG1" s="26"/>
      <c r="BM1" s="26"/>
    </row>
    <row r="2" spans="1:72" ht="23.25" customHeight="1">
      <c r="A2" s="284"/>
      <c r="B2" s="285"/>
      <c r="C2" s="269" t="s">
        <v>1</v>
      </c>
      <c r="D2" s="270"/>
      <c r="E2" s="270"/>
      <c r="F2" s="270"/>
      <c r="G2" s="270"/>
      <c r="H2" s="270"/>
      <c r="I2" s="270"/>
      <c r="J2" s="271"/>
      <c r="K2" s="268"/>
      <c r="L2" s="268"/>
      <c r="M2" s="268"/>
      <c r="N2" s="51"/>
      <c r="O2" s="52"/>
      <c r="P2" s="14"/>
      <c r="Q2" s="14"/>
      <c r="R2" s="14"/>
      <c r="S2" s="14"/>
      <c r="T2" s="14"/>
      <c r="U2" s="14"/>
      <c r="V2" s="53"/>
      <c r="W2" s="53"/>
      <c r="X2" s="54"/>
      <c r="Y2" s="51"/>
      <c r="AF2" s="28"/>
      <c r="AJ2" s="28"/>
      <c r="AL2" s="26"/>
      <c r="BG2" s="26"/>
      <c r="BM2" s="26"/>
    </row>
    <row r="3" spans="1:72" ht="23.25" customHeight="1">
      <c r="A3" s="286"/>
      <c r="B3" s="287"/>
      <c r="C3" s="269" t="s">
        <v>2</v>
      </c>
      <c r="D3" s="270"/>
      <c r="E3" s="271"/>
      <c r="F3" s="269" t="s">
        <v>3</v>
      </c>
      <c r="G3" s="270"/>
      <c r="H3" s="270"/>
      <c r="I3" s="270"/>
      <c r="J3" s="271"/>
      <c r="K3" s="268"/>
      <c r="L3" s="268"/>
      <c r="M3" s="268"/>
      <c r="N3" s="51"/>
      <c r="O3" s="52"/>
      <c r="P3" s="51"/>
      <c r="Q3" s="51"/>
      <c r="R3" s="51"/>
      <c r="S3" s="51"/>
      <c r="T3" s="51"/>
      <c r="U3" s="51"/>
      <c r="V3" s="52"/>
      <c r="W3" s="52"/>
      <c r="X3" s="54"/>
      <c r="Y3" s="51"/>
      <c r="AF3" s="28"/>
      <c r="AJ3" s="28"/>
      <c r="AL3" s="26"/>
      <c r="BG3" s="26"/>
      <c r="BM3" s="26"/>
    </row>
    <row r="4" spans="1:72" s="27" customFormat="1" ht="1.5" customHeight="1" thickBot="1">
      <c r="A4" s="13"/>
      <c r="B4" s="13"/>
      <c r="C4" s="13"/>
      <c r="D4" s="13"/>
      <c r="E4" s="13"/>
      <c r="F4" s="13"/>
      <c r="G4" s="13"/>
      <c r="H4" s="13"/>
      <c r="I4" s="13"/>
      <c r="J4" s="13"/>
      <c r="K4" s="13"/>
      <c r="L4" s="13"/>
      <c r="M4" s="13"/>
      <c r="N4" s="14"/>
      <c r="O4" s="47"/>
      <c r="P4" s="13"/>
      <c r="Q4" s="13"/>
      <c r="R4" s="13"/>
      <c r="S4" s="13"/>
      <c r="T4" s="13"/>
      <c r="U4" s="13"/>
      <c r="V4" s="47"/>
      <c r="W4" s="47"/>
      <c r="X4" s="43"/>
      <c r="Y4" s="13"/>
      <c r="Z4" s="13"/>
      <c r="AA4" s="13"/>
      <c r="AB4" s="13"/>
      <c r="AC4" s="13"/>
      <c r="AD4" s="13"/>
      <c r="AE4" s="13"/>
      <c r="AF4" s="29"/>
      <c r="AG4" s="13"/>
      <c r="AH4" s="13"/>
      <c r="AI4" s="13"/>
      <c r="AJ4" s="29"/>
      <c r="AK4" s="13"/>
      <c r="AM4" s="13"/>
      <c r="AN4" s="13"/>
      <c r="AO4" s="13"/>
      <c r="AP4" s="130"/>
      <c r="AQ4" s="13"/>
      <c r="AR4" s="13"/>
      <c r="AS4" s="13"/>
      <c r="AT4" s="35"/>
      <c r="AU4" s="35"/>
      <c r="AV4" s="13"/>
      <c r="AW4" s="13"/>
      <c r="AX4" s="13"/>
      <c r="AY4" s="13"/>
      <c r="AZ4" s="13"/>
      <c r="BA4" s="13"/>
      <c r="BB4" s="13"/>
      <c r="BC4" s="13"/>
      <c r="BD4" s="13"/>
      <c r="BE4" s="13"/>
      <c r="BF4" s="13"/>
      <c r="BH4" s="13"/>
      <c r="BI4" s="13"/>
      <c r="BJ4" s="13"/>
      <c r="BK4" s="13"/>
      <c r="BL4" s="13"/>
    </row>
    <row r="5" spans="1:72" s="76" customFormat="1" ht="32.25" customHeight="1">
      <c r="A5" s="414" t="s">
        <v>186</v>
      </c>
      <c r="B5" s="415"/>
      <c r="C5" s="415"/>
      <c r="D5" s="415"/>
      <c r="E5" s="415"/>
      <c r="F5" s="415"/>
      <c r="G5" s="415"/>
      <c r="H5" s="416"/>
      <c r="I5" s="416"/>
      <c r="J5" s="416"/>
      <c r="K5" s="417"/>
      <c r="L5" s="418" t="s">
        <v>187</v>
      </c>
      <c r="M5" s="418"/>
      <c r="N5" s="418"/>
      <c r="O5" s="418"/>
      <c r="P5" s="418"/>
      <c r="Q5" s="418"/>
      <c r="R5" s="419" t="s">
        <v>188</v>
      </c>
      <c r="S5" s="420"/>
      <c r="T5" s="420"/>
      <c r="U5" s="420"/>
      <c r="V5" s="420"/>
      <c r="W5" s="420"/>
      <c r="X5" s="420"/>
      <c r="Y5" s="420"/>
      <c r="Z5" s="420"/>
      <c r="AA5" s="420"/>
      <c r="AB5" s="420"/>
      <c r="AC5" s="420"/>
      <c r="AD5" s="420"/>
      <c r="AE5" s="420"/>
      <c r="AF5" s="420"/>
      <c r="AG5" s="420"/>
      <c r="AH5" s="420"/>
      <c r="AI5" s="420"/>
      <c r="AJ5" s="420"/>
      <c r="AK5" s="421"/>
      <c r="AL5" s="462" t="s">
        <v>189</v>
      </c>
      <c r="AM5" s="463"/>
      <c r="AN5" s="463"/>
      <c r="AO5" s="463"/>
      <c r="AP5" s="463"/>
      <c r="AQ5" s="463"/>
      <c r="AR5" s="463"/>
      <c r="AS5" s="463"/>
      <c r="AT5" s="463"/>
      <c r="AU5" s="463"/>
      <c r="AV5" s="464"/>
      <c r="AW5" s="476" t="s">
        <v>190</v>
      </c>
      <c r="AX5" s="476"/>
      <c r="AY5" s="476"/>
      <c r="AZ5" s="476"/>
      <c r="BA5" s="476"/>
      <c r="BB5" s="462"/>
      <c r="BC5" s="273" t="s">
        <v>11</v>
      </c>
      <c r="BD5" s="273"/>
      <c r="BE5" s="273"/>
      <c r="BF5" s="273"/>
      <c r="BG5" s="273"/>
      <c r="BH5" s="273"/>
      <c r="BI5" s="273" t="s">
        <v>11</v>
      </c>
      <c r="BJ5" s="273"/>
      <c r="BK5" s="273"/>
      <c r="BL5" s="273"/>
      <c r="BM5" s="273"/>
      <c r="BN5" s="273"/>
      <c r="BO5" s="273" t="s">
        <v>11</v>
      </c>
      <c r="BP5" s="273"/>
      <c r="BQ5" s="273"/>
      <c r="BR5" s="273"/>
      <c r="BS5" s="273"/>
      <c r="BT5" s="274"/>
    </row>
    <row r="6" spans="1:72" s="76" customFormat="1" ht="36.75" customHeight="1">
      <c r="A6" s="471" t="s">
        <v>191</v>
      </c>
      <c r="B6" s="393"/>
      <c r="C6" s="280" t="s">
        <v>5</v>
      </c>
      <c r="D6" s="280" t="s">
        <v>192</v>
      </c>
      <c r="E6" s="280" t="s">
        <v>193</v>
      </c>
      <c r="F6" s="280" t="s">
        <v>194</v>
      </c>
      <c r="G6" s="465" t="s">
        <v>195</v>
      </c>
      <c r="H6" s="280" t="s">
        <v>196</v>
      </c>
      <c r="I6" s="280" t="s">
        <v>197</v>
      </c>
      <c r="J6" s="280" t="s">
        <v>198</v>
      </c>
      <c r="K6" s="280" t="s">
        <v>199</v>
      </c>
      <c r="L6" s="280" t="s">
        <v>200</v>
      </c>
      <c r="M6" s="280"/>
      <c r="N6" s="280"/>
      <c r="O6" s="280"/>
      <c r="P6" s="280"/>
      <c r="Q6" s="280"/>
      <c r="R6" s="279" t="s">
        <v>201</v>
      </c>
      <c r="S6" s="278" t="s">
        <v>202</v>
      </c>
      <c r="T6" s="279" t="s">
        <v>203</v>
      </c>
      <c r="U6" s="278" t="s">
        <v>204</v>
      </c>
      <c r="V6" s="469" t="s">
        <v>205</v>
      </c>
      <c r="W6" s="279" t="s">
        <v>206</v>
      </c>
      <c r="X6" s="55"/>
      <c r="Y6" s="55"/>
      <c r="Z6" s="55"/>
      <c r="AA6" s="424" t="s">
        <v>207</v>
      </c>
      <c r="AB6" s="55"/>
      <c r="AC6" s="55"/>
      <c r="AD6" s="55"/>
      <c r="AE6" s="55"/>
      <c r="AF6" s="426" t="s">
        <v>208</v>
      </c>
      <c r="AG6" s="427"/>
      <c r="AH6" s="427"/>
      <c r="AI6" s="427"/>
      <c r="AJ6" s="427"/>
      <c r="AK6" s="428"/>
      <c r="AL6" s="422" t="s">
        <v>209</v>
      </c>
      <c r="AM6" s="422"/>
      <c r="AN6" s="422"/>
      <c r="AO6" s="422"/>
      <c r="AP6" s="422"/>
      <c r="AQ6" s="422"/>
      <c r="AR6" s="422" t="s">
        <v>210</v>
      </c>
      <c r="AS6" s="422"/>
      <c r="AT6" s="422"/>
      <c r="AU6" s="422"/>
      <c r="AV6" s="422" t="s">
        <v>211</v>
      </c>
      <c r="AW6" s="422" t="s">
        <v>212</v>
      </c>
      <c r="AX6" s="422" t="s">
        <v>213</v>
      </c>
      <c r="AY6" s="422" t="s">
        <v>214</v>
      </c>
      <c r="AZ6" s="422" t="s">
        <v>215</v>
      </c>
      <c r="BA6" s="422" t="s">
        <v>45</v>
      </c>
      <c r="BB6" s="474" t="s">
        <v>46</v>
      </c>
      <c r="BC6" s="276"/>
      <c r="BD6" s="276"/>
      <c r="BE6" s="276"/>
      <c r="BF6" s="276"/>
      <c r="BG6" s="276"/>
      <c r="BH6" s="276"/>
      <c r="BI6" s="276"/>
      <c r="BJ6" s="276"/>
      <c r="BK6" s="276"/>
      <c r="BL6" s="276"/>
      <c r="BM6" s="276"/>
      <c r="BN6" s="276"/>
      <c r="BO6" s="276"/>
      <c r="BP6" s="276"/>
      <c r="BQ6" s="276"/>
      <c r="BR6" s="276"/>
      <c r="BS6" s="276"/>
      <c r="BT6" s="277"/>
    </row>
    <row r="7" spans="1:72" s="76" customFormat="1" ht="72" customHeight="1" thickBot="1">
      <c r="A7" s="472"/>
      <c r="B7" s="473"/>
      <c r="C7" s="465"/>
      <c r="D7" s="465"/>
      <c r="E7" s="465"/>
      <c r="F7" s="465"/>
      <c r="G7" s="466"/>
      <c r="H7" s="465"/>
      <c r="I7" s="465"/>
      <c r="J7" s="465"/>
      <c r="K7" s="465"/>
      <c r="L7" s="56" t="s">
        <v>216</v>
      </c>
      <c r="M7" s="56" t="s">
        <v>217</v>
      </c>
      <c r="N7" s="56" t="s">
        <v>218</v>
      </c>
      <c r="O7" s="56" t="s">
        <v>219</v>
      </c>
      <c r="P7" s="122" t="s">
        <v>220</v>
      </c>
      <c r="Q7" s="123" t="s">
        <v>221</v>
      </c>
      <c r="R7" s="467"/>
      <c r="S7" s="279"/>
      <c r="T7" s="468"/>
      <c r="U7" s="279"/>
      <c r="V7" s="470"/>
      <c r="W7" s="468"/>
      <c r="X7" s="124" t="s">
        <v>222</v>
      </c>
      <c r="Y7" s="124" t="s">
        <v>223</v>
      </c>
      <c r="Z7" s="124" t="s">
        <v>224</v>
      </c>
      <c r="AA7" s="425"/>
      <c r="AB7" s="124" t="s">
        <v>225</v>
      </c>
      <c r="AC7" s="124" t="s">
        <v>226</v>
      </c>
      <c r="AD7" s="124" t="s">
        <v>227</v>
      </c>
      <c r="AE7" s="124" t="s">
        <v>228</v>
      </c>
      <c r="AF7" s="125" t="s">
        <v>229</v>
      </c>
      <c r="AG7" s="125" t="s">
        <v>230</v>
      </c>
      <c r="AH7" s="126" t="s">
        <v>231</v>
      </c>
      <c r="AI7" s="125" t="s">
        <v>232</v>
      </c>
      <c r="AJ7" s="75" t="s">
        <v>233</v>
      </c>
      <c r="AK7" s="75" t="s">
        <v>234</v>
      </c>
      <c r="AL7" s="138" t="s">
        <v>235</v>
      </c>
      <c r="AM7" s="139" t="s">
        <v>236</v>
      </c>
      <c r="AN7" s="138" t="s">
        <v>237</v>
      </c>
      <c r="AO7" s="139" t="s">
        <v>238</v>
      </c>
      <c r="AP7" s="138" t="s">
        <v>239</v>
      </c>
      <c r="AQ7" s="139" t="s">
        <v>240</v>
      </c>
      <c r="AR7" s="138" t="s">
        <v>241</v>
      </c>
      <c r="AS7" s="139" t="s">
        <v>242</v>
      </c>
      <c r="AT7" s="138" t="s">
        <v>243</v>
      </c>
      <c r="AU7" s="139" t="s">
        <v>244</v>
      </c>
      <c r="AV7" s="423"/>
      <c r="AW7" s="423"/>
      <c r="AX7" s="423"/>
      <c r="AY7" s="423"/>
      <c r="AZ7" s="423"/>
      <c r="BA7" s="423"/>
      <c r="BB7" s="475"/>
      <c r="BC7" s="149" t="s">
        <v>47</v>
      </c>
      <c r="BD7" s="149" t="s">
        <v>48</v>
      </c>
      <c r="BE7" s="149" t="s">
        <v>49</v>
      </c>
      <c r="BF7" s="149" t="s">
        <v>50</v>
      </c>
      <c r="BG7" s="149" t="s">
        <v>51</v>
      </c>
      <c r="BH7" s="150" t="s">
        <v>52</v>
      </c>
      <c r="BI7" s="149" t="s">
        <v>47</v>
      </c>
      <c r="BJ7" s="149" t="s">
        <v>48</v>
      </c>
      <c r="BK7" s="149" t="s">
        <v>49</v>
      </c>
      <c r="BL7" s="149" t="s">
        <v>50</v>
      </c>
      <c r="BM7" s="149" t="s">
        <v>51</v>
      </c>
      <c r="BN7" s="150" t="s">
        <v>52</v>
      </c>
      <c r="BO7" s="149" t="s">
        <v>47</v>
      </c>
      <c r="BP7" s="149" t="s">
        <v>48</v>
      </c>
      <c r="BQ7" s="149" t="s">
        <v>49</v>
      </c>
      <c r="BR7" s="149" t="s">
        <v>50</v>
      </c>
      <c r="BS7" s="149" t="s">
        <v>51</v>
      </c>
      <c r="BT7" s="151" t="s">
        <v>52</v>
      </c>
    </row>
    <row r="8" spans="1:72" s="88" customFormat="1" ht="46.5" customHeight="1" thickBot="1">
      <c r="A8" s="429"/>
      <c r="B8" s="429"/>
      <c r="C8" s="429"/>
      <c r="D8" s="432"/>
      <c r="E8" s="432"/>
      <c r="F8" s="435"/>
      <c r="G8" s="77"/>
      <c r="H8" s="435"/>
      <c r="I8" s="78"/>
      <c r="J8" s="438"/>
      <c r="K8" s="441"/>
      <c r="L8" s="444"/>
      <c r="M8" s="447" t="e">
        <f>MID(L8,1,1)*20</f>
        <v>#VALUE!</v>
      </c>
      <c r="N8" s="450"/>
      <c r="O8" s="447" t="e">
        <f>MID(N8,1,1)*20</f>
        <v>#VALUE!</v>
      </c>
      <c r="P8" s="453" t="str">
        <f t="shared" ref="P8" si="0">IFERROR((M8*O8),"")</f>
        <v/>
      </c>
      <c r="Q8" s="456">
        <f>VLOOKUP(L8,[1]Mapa_de_calor!B$10:G$15,MATCH(N8,[1]Mapa_de_calor!B$10:G$10,0),FALSE)</f>
        <v>0</v>
      </c>
      <c r="R8" s="79"/>
      <c r="S8" s="80"/>
      <c r="T8" s="79"/>
      <c r="U8" s="81"/>
      <c r="V8" s="78"/>
      <c r="W8" s="79"/>
      <c r="X8" s="82"/>
      <c r="Y8" s="82"/>
      <c r="Z8" s="82"/>
      <c r="AA8" s="79"/>
      <c r="AB8" s="82">
        <f t="shared" ref="AB8:AB27" si="1">IF(AA8="Automatico",25,IF(AA8="Manual",15,IF(AA8="Seleccione tipo de implementación",0,)))</f>
        <v>0</v>
      </c>
      <c r="AC8" s="82">
        <f t="shared" ref="AC8:AC27" si="2">(+X8+AB8)*Y8</f>
        <v>0</v>
      </c>
      <c r="AD8" s="82">
        <f t="shared" ref="AD8:AD27" si="3">(+X8+AB8)*Z8</f>
        <v>0</v>
      </c>
      <c r="AE8" s="83" t="e">
        <f>(M8%-(M8%*AC8%)*Y8)*100</f>
        <v>#VALUE!</v>
      </c>
      <c r="AF8" s="459" t="e">
        <f>MIN(AE8:AE11)</f>
        <v>#VALUE!</v>
      </c>
      <c r="AG8" s="450" t="e">
        <f>IF(AF8&lt;=20,"1-Muy_Baja",IF(AF8&lt;=40,"2-Baja",IF(AF8&lt;=60,"3-Media",IF(AF8&lt;=80,"4-Alta",IF(AF8&lt;=100,"5-Muy_Alta","")))))</f>
        <v>#VALUE!</v>
      </c>
      <c r="AH8" s="83" t="e">
        <f>(O8%-(O8%*AD8%)*Z8)*100</f>
        <v>#VALUE!</v>
      </c>
      <c r="AI8" s="459" t="e">
        <f>MIN(AH8:AH11)</f>
        <v>#VALUE!</v>
      </c>
      <c r="AJ8" s="450" t="e">
        <f>IF(AI8&lt;=20,"1-Leve",IF(AI8&lt;=40,"2-Menor",IF(AI8&lt;=60,"3-Moderado",IF(AI8&lt;=80,"4-Mayor",IF(AI8&lt;=100,"5-Catastrófico","")))))</f>
        <v>#VALUE!</v>
      </c>
      <c r="AK8" s="456" t="e">
        <f>VLOOKUP(AG8,[1]Mapa_de_calor!B$10:G$15,MATCH(AJ8,[1]Mapa_de_calor!B$10:G$10,0),FALSE)</f>
        <v>#VALUE!</v>
      </c>
      <c r="AL8" s="131"/>
      <c r="AM8" s="132"/>
      <c r="AN8" s="131"/>
      <c r="AO8" s="132"/>
      <c r="AP8" s="131"/>
      <c r="AQ8" s="132"/>
      <c r="AR8" s="131"/>
      <c r="AS8" s="132"/>
      <c r="AT8" s="131"/>
      <c r="AU8" s="132">
        <f t="shared" ref="AU8:AU27" si="4">IF(AT8="si",25,0)</f>
        <v>0</v>
      </c>
      <c r="AV8" s="133">
        <f t="shared" ref="AV8:AV27" si="5">AM8+AO8+AQ8+AS8+AU8</f>
        <v>0</v>
      </c>
      <c r="AW8" s="134"/>
      <c r="AX8" s="135"/>
      <c r="AY8" s="136"/>
      <c r="AZ8" s="137"/>
      <c r="BA8" s="140"/>
      <c r="BB8" s="146"/>
      <c r="BC8" s="81"/>
      <c r="BD8" s="81"/>
      <c r="BE8" s="81"/>
      <c r="BF8" s="81"/>
      <c r="BG8" s="81"/>
      <c r="BH8" s="81"/>
      <c r="BI8" s="81"/>
      <c r="BJ8" s="81"/>
      <c r="BK8" s="81"/>
      <c r="BL8" s="81"/>
      <c r="BM8" s="81"/>
      <c r="BN8" s="81"/>
      <c r="BO8" s="81"/>
      <c r="BP8" s="81"/>
      <c r="BQ8" s="81"/>
      <c r="BR8" s="81"/>
      <c r="BS8" s="81"/>
      <c r="BT8" s="141"/>
    </row>
    <row r="9" spans="1:72" s="76" customFormat="1" ht="49.5" customHeight="1" thickBot="1">
      <c r="A9" s="430"/>
      <c r="B9" s="430"/>
      <c r="C9" s="430"/>
      <c r="D9" s="433"/>
      <c r="E9" s="433"/>
      <c r="F9" s="436"/>
      <c r="G9" s="89"/>
      <c r="H9" s="436"/>
      <c r="I9" s="90"/>
      <c r="J9" s="439"/>
      <c r="K9" s="442"/>
      <c r="L9" s="445"/>
      <c r="M9" s="448"/>
      <c r="N9" s="451"/>
      <c r="O9" s="448"/>
      <c r="P9" s="454"/>
      <c r="Q9" s="457"/>
      <c r="R9" s="113"/>
      <c r="S9" s="114"/>
      <c r="T9" s="115"/>
      <c r="U9" s="116"/>
      <c r="V9" s="115"/>
      <c r="W9" s="113"/>
      <c r="X9" s="96"/>
      <c r="Y9" s="96"/>
      <c r="Z9" s="96"/>
      <c r="AA9" s="113"/>
      <c r="AB9" s="91">
        <f t="shared" si="1"/>
        <v>0</v>
      </c>
      <c r="AC9" s="91">
        <f t="shared" si="2"/>
        <v>0</v>
      </c>
      <c r="AD9" s="92">
        <f t="shared" si="3"/>
        <v>0</v>
      </c>
      <c r="AE9" s="93" t="e">
        <f>(AE8%-(AE8%*AC9%)*Y9)*100</f>
        <v>#VALUE!</v>
      </c>
      <c r="AF9" s="460"/>
      <c r="AG9" s="485"/>
      <c r="AH9" s="93" t="e">
        <f>(AH8%-(AH8%*AD9%)*Z9)*100</f>
        <v>#VALUE!</v>
      </c>
      <c r="AI9" s="460"/>
      <c r="AJ9" s="485"/>
      <c r="AK9" s="485"/>
      <c r="AL9" s="94"/>
      <c r="AM9" s="95"/>
      <c r="AN9" s="94"/>
      <c r="AO9" s="95"/>
      <c r="AP9" s="94"/>
      <c r="AQ9" s="95"/>
      <c r="AR9" s="94"/>
      <c r="AS9" s="95"/>
      <c r="AT9" s="94"/>
      <c r="AU9" s="95">
        <f t="shared" si="4"/>
        <v>0</v>
      </c>
      <c r="AV9" s="96">
        <f t="shared" si="5"/>
        <v>0</v>
      </c>
      <c r="AW9" s="128"/>
      <c r="AX9" s="97"/>
      <c r="AY9" s="98"/>
      <c r="AZ9" s="99"/>
      <c r="BA9" s="142"/>
      <c r="BB9" s="147"/>
      <c r="BC9" s="116"/>
      <c r="BD9" s="116"/>
      <c r="BE9" s="116"/>
      <c r="BF9" s="116"/>
      <c r="BG9" s="116"/>
      <c r="BH9" s="116"/>
      <c r="BI9" s="116"/>
      <c r="BJ9" s="116"/>
      <c r="BK9" s="116"/>
      <c r="BL9" s="116"/>
      <c r="BM9" s="116"/>
      <c r="BN9" s="116"/>
      <c r="BO9" s="116"/>
      <c r="BP9" s="116"/>
      <c r="BQ9" s="116"/>
      <c r="BR9" s="116"/>
      <c r="BS9" s="116"/>
      <c r="BT9" s="143"/>
    </row>
    <row r="10" spans="1:72" s="76" customFormat="1" ht="39.75" customHeight="1" thickBot="1">
      <c r="A10" s="430"/>
      <c r="B10" s="430"/>
      <c r="C10" s="430"/>
      <c r="D10" s="433"/>
      <c r="E10" s="433"/>
      <c r="F10" s="436"/>
      <c r="G10" s="89"/>
      <c r="H10" s="436"/>
      <c r="I10" s="90"/>
      <c r="J10" s="439"/>
      <c r="K10" s="442"/>
      <c r="L10" s="445"/>
      <c r="M10" s="448"/>
      <c r="N10" s="451"/>
      <c r="O10" s="448"/>
      <c r="P10" s="454"/>
      <c r="Q10" s="457"/>
      <c r="R10" s="113"/>
      <c r="S10" s="114"/>
      <c r="T10" s="115"/>
      <c r="U10" s="116"/>
      <c r="V10" s="115"/>
      <c r="W10" s="113"/>
      <c r="X10" s="96"/>
      <c r="Y10" s="96"/>
      <c r="Z10" s="96"/>
      <c r="AA10" s="113"/>
      <c r="AB10" s="91">
        <f t="shared" si="1"/>
        <v>0</v>
      </c>
      <c r="AC10" s="91">
        <f t="shared" si="2"/>
        <v>0</v>
      </c>
      <c r="AD10" s="92">
        <f t="shared" si="3"/>
        <v>0</v>
      </c>
      <c r="AE10" s="93" t="e">
        <f t="shared" ref="AE10:AE11" si="6">(AE9%-(AE9%*AC10%)*Y10)*100</f>
        <v>#VALUE!</v>
      </c>
      <c r="AF10" s="460"/>
      <c r="AG10" s="485"/>
      <c r="AH10" s="93" t="e">
        <f>(AH9%-(AH9%*AD10%)*Z10)*100</f>
        <v>#VALUE!</v>
      </c>
      <c r="AI10" s="460"/>
      <c r="AJ10" s="485"/>
      <c r="AK10" s="485"/>
      <c r="AL10" s="94"/>
      <c r="AM10" s="95"/>
      <c r="AN10" s="94"/>
      <c r="AO10" s="95"/>
      <c r="AP10" s="94"/>
      <c r="AQ10" s="95"/>
      <c r="AR10" s="94"/>
      <c r="AS10" s="95"/>
      <c r="AT10" s="94"/>
      <c r="AU10" s="95">
        <f t="shared" si="4"/>
        <v>0</v>
      </c>
      <c r="AV10" s="96">
        <f t="shared" si="5"/>
        <v>0</v>
      </c>
      <c r="AW10" s="128"/>
      <c r="AX10" s="97"/>
      <c r="AY10" s="98"/>
      <c r="AZ10" s="99"/>
      <c r="BA10" s="142"/>
      <c r="BB10" s="147"/>
      <c r="BC10" s="116"/>
      <c r="BD10" s="116"/>
      <c r="BE10" s="116"/>
      <c r="BF10" s="116"/>
      <c r="BG10" s="116"/>
      <c r="BH10" s="116"/>
      <c r="BI10" s="116"/>
      <c r="BJ10" s="116"/>
      <c r="BK10" s="116"/>
      <c r="BL10" s="116"/>
      <c r="BM10" s="116"/>
      <c r="BN10" s="116"/>
      <c r="BO10" s="116"/>
      <c r="BP10" s="116"/>
      <c r="BQ10" s="116"/>
      <c r="BR10" s="116"/>
      <c r="BS10" s="116"/>
      <c r="BT10" s="143"/>
    </row>
    <row r="11" spans="1:72" s="76" customFormat="1" ht="44.25" customHeight="1" thickBot="1">
      <c r="A11" s="431"/>
      <c r="B11" s="431"/>
      <c r="C11" s="431"/>
      <c r="D11" s="434"/>
      <c r="E11" s="434"/>
      <c r="F11" s="437"/>
      <c r="G11" s="100"/>
      <c r="H11" s="437"/>
      <c r="I11" s="101"/>
      <c r="J11" s="440"/>
      <c r="K11" s="443"/>
      <c r="L11" s="446"/>
      <c r="M11" s="449"/>
      <c r="N11" s="452"/>
      <c r="O11" s="449"/>
      <c r="P11" s="455"/>
      <c r="Q11" s="458"/>
      <c r="R11" s="117"/>
      <c r="S11" s="118"/>
      <c r="T11" s="119"/>
      <c r="U11" s="120"/>
      <c r="V11" s="121"/>
      <c r="W11" s="117"/>
      <c r="X11" s="107"/>
      <c r="Y11" s="107"/>
      <c r="Z11" s="107"/>
      <c r="AA11" s="117"/>
      <c r="AB11" s="102">
        <f t="shared" si="1"/>
        <v>0</v>
      </c>
      <c r="AC11" s="102">
        <f t="shared" si="2"/>
        <v>0</v>
      </c>
      <c r="AD11" s="103">
        <f t="shared" si="3"/>
        <v>0</v>
      </c>
      <c r="AE11" s="104" t="e">
        <f t="shared" si="6"/>
        <v>#VALUE!</v>
      </c>
      <c r="AF11" s="461"/>
      <c r="AG11" s="486"/>
      <c r="AH11" s="104" t="e">
        <f>(AH10%-(AH10%*AD11%)*Z11)*100</f>
        <v>#VALUE!</v>
      </c>
      <c r="AI11" s="461"/>
      <c r="AJ11" s="486"/>
      <c r="AK11" s="486"/>
      <c r="AL11" s="105"/>
      <c r="AM11" s="106"/>
      <c r="AN11" s="105"/>
      <c r="AO11" s="106"/>
      <c r="AP11" s="105"/>
      <c r="AQ11" s="106"/>
      <c r="AR11" s="105"/>
      <c r="AS11" s="106"/>
      <c r="AT11" s="105"/>
      <c r="AU11" s="106">
        <f t="shared" si="4"/>
        <v>0</v>
      </c>
      <c r="AV11" s="107">
        <f t="shared" si="5"/>
        <v>0</v>
      </c>
      <c r="AW11" s="129"/>
      <c r="AX11" s="108"/>
      <c r="AY11" s="109"/>
      <c r="AZ11" s="110"/>
      <c r="BA11" s="144"/>
      <c r="BB11" s="148"/>
      <c r="BC11" s="120"/>
      <c r="BD11" s="120"/>
      <c r="BE11" s="120"/>
      <c r="BF11" s="120"/>
      <c r="BG11" s="120"/>
      <c r="BH11" s="120"/>
      <c r="BI11" s="120"/>
      <c r="BJ11" s="120"/>
      <c r="BK11" s="120"/>
      <c r="BL11" s="120"/>
      <c r="BM11" s="120"/>
      <c r="BN11" s="120"/>
      <c r="BO11" s="120"/>
      <c r="BP11" s="120"/>
      <c r="BQ11" s="120"/>
      <c r="BR11" s="120"/>
      <c r="BS11" s="120"/>
      <c r="BT11" s="145"/>
    </row>
    <row r="12" spans="1:72" s="88" customFormat="1" ht="46.5" customHeight="1" thickBot="1">
      <c r="A12" s="429"/>
      <c r="B12" s="429"/>
      <c r="C12" s="429"/>
      <c r="D12" s="432"/>
      <c r="E12" s="432"/>
      <c r="F12" s="435"/>
      <c r="G12" s="77"/>
      <c r="H12" s="432"/>
      <c r="I12" s="78"/>
      <c r="J12" s="438"/>
      <c r="K12" s="441"/>
      <c r="L12" s="444"/>
      <c r="M12" s="447" t="e">
        <f>MID(L12,1,1)*20</f>
        <v>#VALUE!</v>
      </c>
      <c r="N12" s="450"/>
      <c r="O12" s="447" t="e">
        <f>MID(N12,1,1)*20</f>
        <v>#VALUE!</v>
      </c>
      <c r="P12" s="453" t="str">
        <f t="shared" ref="P12" si="7">IFERROR((M12*O12),"")</f>
        <v/>
      </c>
      <c r="Q12" s="456">
        <f>VLOOKUP(L12,[1]Mapa_de_calor!B$10:G$15,MATCH(N12,[1]Mapa_de_calor!B$10:G$10,0),FALSE)</f>
        <v>0</v>
      </c>
      <c r="R12" s="79"/>
      <c r="S12" s="79"/>
      <c r="T12" s="79"/>
      <c r="U12" s="81"/>
      <c r="V12" s="78"/>
      <c r="W12" s="79"/>
      <c r="X12" s="82"/>
      <c r="Y12" s="82"/>
      <c r="Z12" s="82"/>
      <c r="AA12" s="79"/>
      <c r="AB12" s="82">
        <f t="shared" si="1"/>
        <v>0</v>
      </c>
      <c r="AC12" s="82">
        <f t="shared" si="2"/>
        <v>0</v>
      </c>
      <c r="AD12" s="82">
        <f t="shared" si="3"/>
        <v>0</v>
      </c>
      <c r="AE12" s="83" t="e">
        <f>(M12%-(M12%*AC12%)*Y12)*100</f>
        <v>#VALUE!</v>
      </c>
      <c r="AF12" s="459" t="e">
        <f>MIN(AE12:AE15)</f>
        <v>#VALUE!</v>
      </c>
      <c r="AG12" s="450" t="e">
        <f>IF(AF12&lt;=20,"1-Muy_Baja",IF(AF12&lt;=40,"2-Baja",IF(AF12&lt;=60,"3-Media",IF(AF12&lt;=80,"4-Alta",IF(AF12&lt;=100,"5-Muy_Alta","")))))</f>
        <v>#VALUE!</v>
      </c>
      <c r="AH12" s="83" t="e">
        <f>(O12%-(O12%*AD12%)*Z12)*100</f>
        <v>#VALUE!</v>
      </c>
      <c r="AI12" s="459" t="e">
        <f>MIN(AH12:AH15)</f>
        <v>#VALUE!</v>
      </c>
      <c r="AJ12" s="450" t="e">
        <f>IF(AI12&lt;=20,"1-Leve",IF(AI12&lt;=40,"2-Menor",IF(AI12&lt;=60,"3-Moderado",IF(AI12&lt;=80,"4-Mayor",IF(AI12&lt;=100,"5-Catastrófico","")))))</f>
        <v>#VALUE!</v>
      </c>
      <c r="AK12" s="456" t="e">
        <f>VLOOKUP(AG12,[1]Mapa_de_calor!B$10:G$15,MATCH(AJ12,[1]Mapa_de_calor!B$10:G$10,0),FALSE)</f>
        <v>#VALUE!</v>
      </c>
      <c r="AL12" s="84"/>
      <c r="AM12" s="85"/>
      <c r="AN12" s="84"/>
      <c r="AO12" s="85"/>
      <c r="AP12" s="84"/>
      <c r="AQ12" s="85"/>
      <c r="AR12" s="84"/>
      <c r="AS12" s="85"/>
      <c r="AT12" s="84"/>
      <c r="AU12" s="85">
        <f t="shared" si="4"/>
        <v>0</v>
      </c>
      <c r="AV12" s="82">
        <f t="shared" si="5"/>
        <v>0</v>
      </c>
      <c r="AW12" s="127"/>
      <c r="AX12" s="77"/>
      <c r="AY12" s="86"/>
      <c r="AZ12" s="87"/>
      <c r="BA12" s="140"/>
      <c r="BB12" s="146"/>
      <c r="BC12" s="81"/>
      <c r="BD12" s="81"/>
      <c r="BE12" s="81"/>
      <c r="BF12" s="81"/>
      <c r="BG12" s="81"/>
      <c r="BH12" s="81"/>
      <c r="BI12" s="81"/>
      <c r="BJ12" s="81"/>
      <c r="BK12" s="81"/>
      <c r="BL12" s="81"/>
      <c r="BM12" s="81"/>
      <c r="BN12" s="81"/>
      <c r="BO12" s="81"/>
      <c r="BP12" s="81"/>
      <c r="BQ12" s="81"/>
      <c r="BR12" s="81"/>
      <c r="BS12" s="81"/>
      <c r="BT12" s="141"/>
    </row>
    <row r="13" spans="1:72" s="76" customFormat="1" ht="49.5" customHeight="1" thickBot="1">
      <c r="A13" s="430"/>
      <c r="B13" s="430"/>
      <c r="C13" s="430"/>
      <c r="D13" s="433"/>
      <c r="E13" s="433"/>
      <c r="F13" s="436"/>
      <c r="G13" s="89"/>
      <c r="H13" s="433"/>
      <c r="I13" s="90"/>
      <c r="J13" s="439"/>
      <c r="K13" s="442"/>
      <c r="L13" s="445"/>
      <c r="M13" s="448"/>
      <c r="N13" s="451"/>
      <c r="O13" s="448"/>
      <c r="P13" s="454"/>
      <c r="Q13" s="457"/>
      <c r="R13" s="113"/>
      <c r="S13" s="113"/>
      <c r="T13" s="115"/>
      <c r="U13" s="116"/>
      <c r="V13" s="115"/>
      <c r="W13" s="113"/>
      <c r="X13" s="96"/>
      <c r="Y13" s="96"/>
      <c r="Z13" s="96"/>
      <c r="AA13" s="113"/>
      <c r="AB13" s="91">
        <f t="shared" si="1"/>
        <v>0</v>
      </c>
      <c r="AC13" s="91">
        <f t="shared" si="2"/>
        <v>0</v>
      </c>
      <c r="AD13" s="92">
        <f t="shared" si="3"/>
        <v>0</v>
      </c>
      <c r="AE13" s="93" t="e">
        <f>(AE12%-(AE12%*AC13%)*Y13)*100</f>
        <v>#VALUE!</v>
      </c>
      <c r="AF13" s="460"/>
      <c r="AG13" s="485"/>
      <c r="AH13" s="93" t="e">
        <f>(AH12%-(AH12%*AD13%)*Z13)*100</f>
        <v>#VALUE!</v>
      </c>
      <c r="AI13" s="460"/>
      <c r="AJ13" s="485"/>
      <c r="AK13" s="485"/>
      <c r="AL13" s="94"/>
      <c r="AM13" s="95"/>
      <c r="AN13" s="94"/>
      <c r="AO13" s="95"/>
      <c r="AP13" s="94"/>
      <c r="AQ13" s="95"/>
      <c r="AR13" s="94"/>
      <c r="AS13" s="95"/>
      <c r="AT13" s="94"/>
      <c r="AU13" s="95">
        <f t="shared" si="4"/>
        <v>0</v>
      </c>
      <c r="AV13" s="96">
        <f t="shared" si="5"/>
        <v>0</v>
      </c>
      <c r="AW13" s="128"/>
      <c r="AX13" s="97"/>
      <c r="AY13" s="98"/>
      <c r="AZ13" s="99"/>
      <c r="BA13" s="142"/>
      <c r="BB13" s="147"/>
      <c r="BC13" s="116"/>
      <c r="BD13" s="116"/>
      <c r="BE13" s="116"/>
      <c r="BF13" s="116"/>
      <c r="BG13" s="116"/>
      <c r="BH13" s="116"/>
      <c r="BI13" s="116"/>
      <c r="BJ13" s="116"/>
      <c r="BK13" s="116"/>
      <c r="BL13" s="116"/>
      <c r="BM13" s="116"/>
      <c r="BN13" s="116"/>
      <c r="BO13" s="116"/>
      <c r="BP13" s="116"/>
      <c r="BQ13" s="116"/>
      <c r="BR13" s="116"/>
      <c r="BS13" s="116"/>
      <c r="BT13" s="143"/>
    </row>
    <row r="14" spans="1:72" s="76" customFormat="1" ht="46.5" customHeight="1" thickBot="1">
      <c r="A14" s="430"/>
      <c r="B14" s="430"/>
      <c r="C14" s="430"/>
      <c r="D14" s="433"/>
      <c r="E14" s="433"/>
      <c r="F14" s="436"/>
      <c r="G14" s="89"/>
      <c r="H14" s="433"/>
      <c r="I14" s="90"/>
      <c r="J14" s="439"/>
      <c r="K14" s="442"/>
      <c r="L14" s="445"/>
      <c r="M14" s="448"/>
      <c r="N14" s="451"/>
      <c r="O14" s="448"/>
      <c r="P14" s="454"/>
      <c r="Q14" s="457"/>
      <c r="R14" s="113"/>
      <c r="S14" s="113"/>
      <c r="T14" s="115"/>
      <c r="U14" s="116"/>
      <c r="V14" s="115"/>
      <c r="W14" s="113"/>
      <c r="X14" s="96"/>
      <c r="Y14" s="96"/>
      <c r="Z14" s="96"/>
      <c r="AA14" s="113"/>
      <c r="AB14" s="91">
        <f t="shared" si="1"/>
        <v>0</v>
      </c>
      <c r="AC14" s="91">
        <f t="shared" si="2"/>
        <v>0</v>
      </c>
      <c r="AD14" s="92">
        <f t="shared" si="3"/>
        <v>0</v>
      </c>
      <c r="AE14" s="93" t="e">
        <f t="shared" ref="AE14:AE15" si="8">(AE13%-(AE13%*AC14%)*Y14)*100</f>
        <v>#VALUE!</v>
      </c>
      <c r="AF14" s="460"/>
      <c r="AG14" s="485"/>
      <c r="AH14" s="93" t="e">
        <f>(AH13%-(AH13%*AD14%)*Z14)*100</f>
        <v>#VALUE!</v>
      </c>
      <c r="AI14" s="460"/>
      <c r="AJ14" s="485"/>
      <c r="AK14" s="485"/>
      <c r="AL14" s="94"/>
      <c r="AM14" s="95"/>
      <c r="AN14" s="94"/>
      <c r="AO14" s="95"/>
      <c r="AP14" s="94"/>
      <c r="AQ14" s="95"/>
      <c r="AR14" s="94"/>
      <c r="AS14" s="95"/>
      <c r="AT14" s="94"/>
      <c r="AU14" s="95">
        <f t="shared" si="4"/>
        <v>0</v>
      </c>
      <c r="AV14" s="96">
        <f t="shared" si="5"/>
        <v>0</v>
      </c>
      <c r="AW14" s="128"/>
      <c r="AX14" s="97"/>
      <c r="AY14" s="98"/>
      <c r="AZ14" s="99"/>
      <c r="BA14" s="142"/>
      <c r="BB14" s="147"/>
      <c r="BC14" s="116"/>
      <c r="BD14" s="116"/>
      <c r="BE14" s="116"/>
      <c r="BF14" s="116"/>
      <c r="BG14" s="116"/>
      <c r="BH14" s="116"/>
      <c r="BI14" s="116"/>
      <c r="BJ14" s="116"/>
      <c r="BK14" s="116"/>
      <c r="BL14" s="116"/>
      <c r="BM14" s="116"/>
      <c r="BN14" s="116"/>
      <c r="BO14" s="116"/>
      <c r="BP14" s="116"/>
      <c r="BQ14" s="116"/>
      <c r="BR14" s="116"/>
      <c r="BS14" s="116"/>
      <c r="BT14" s="143"/>
    </row>
    <row r="15" spans="1:72" s="76" customFormat="1" ht="51" customHeight="1" thickBot="1">
      <c r="A15" s="431"/>
      <c r="B15" s="431"/>
      <c r="C15" s="431"/>
      <c r="D15" s="434"/>
      <c r="E15" s="434"/>
      <c r="F15" s="437"/>
      <c r="G15" s="100"/>
      <c r="H15" s="434"/>
      <c r="I15" s="101"/>
      <c r="J15" s="440"/>
      <c r="K15" s="443"/>
      <c r="L15" s="446"/>
      <c r="M15" s="449"/>
      <c r="N15" s="452"/>
      <c r="O15" s="449"/>
      <c r="P15" s="455"/>
      <c r="Q15" s="458"/>
      <c r="R15" s="117"/>
      <c r="S15" s="117"/>
      <c r="T15" s="119"/>
      <c r="U15" s="120"/>
      <c r="V15" s="121"/>
      <c r="W15" s="117"/>
      <c r="X15" s="107"/>
      <c r="Y15" s="107"/>
      <c r="Z15" s="107"/>
      <c r="AA15" s="117"/>
      <c r="AB15" s="102">
        <f t="shared" si="1"/>
        <v>0</v>
      </c>
      <c r="AC15" s="102">
        <f t="shared" si="2"/>
        <v>0</v>
      </c>
      <c r="AD15" s="103">
        <f t="shared" si="3"/>
        <v>0</v>
      </c>
      <c r="AE15" s="104" t="e">
        <f t="shared" si="8"/>
        <v>#VALUE!</v>
      </c>
      <c r="AF15" s="461"/>
      <c r="AG15" s="486"/>
      <c r="AH15" s="104" t="e">
        <f>(AH14%-(AH14%*AD15%)*Z15)*100</f>
        <v>#VALUE!</v>
      </c>
      <c r="AI15" s="461"/>
      <c r="AJ15" s="486"/>
      <c r="AK15" s="486"/>
      <c r="AL15" s="105"/>
      <c r="AM15" s="106"/>
      <c r="AN15" s="105"/>
      <c r="AO15" s="106"/>
      <c r="AP15" s="105"/>
      <c r="AQ15" s="106"/>
      <c r="AR15" s="105"/>
      <c r="AS15" s="106"/>
      <c r="AT15" s="105"/>
      <c r="AU15" s="106">
        <f t="shared" si="4"/>
        <v>0</v>
      </c>
      <c r="AV15" s="107">
        <f t="shared" si="5"/>
        <v>0</v>
      </c>
      <c r="AW15" s="129"/>
      <c r="AX15" s="108"/>
      <c r="AY15" s="109"/>
      <c r="AZ15" s="110"/>
      <c r="BA15" s="144"/>
      <c r="BB15" s="148"/>
      <c r="BC15" s="120"/>
      <c r="BD15" s="120"/>
      <c r="BE15" s="120"/>
      <c r="BF15" s="120"/>
      <c r="BG15" s="120"/>
      <c r="BH15" s="120"/>
      <c r="BI15" s="120"/>
      <c r="BJ15" s="120"/>
      <c r="BK15" s="120"/>
      <c r="BL15" s="120"/>
      <c r="BM15" s="120"/>
      <c r="BN15" s="120"/>
      <c r="BO15" s="120"/>
      <c r="BP15" s="120"/>
      <c r="BQ15" s="120"/>
      <c r="BR15" s="120"/>
      <c r="BS15" s="120"/>
      <c r="BT15" s="145"/>
    </row>
    <row r="16" spans="1:72" s="88" customFormat="1" ht="46.5" customHeight="1" thickBot="1">
      <c r="A16" s="429"/>
      <c r="B16" s="429"/>
      <c r="C16" s="429"/>
      <c r="D16" s="432"/>
      <c r="E16" s="432"/>
      <c r="F16" s="435"/>
      <c r="G16" s="77"/>
      <c r="H16" s="435"/>
      <c r="I16" s="78"/>
      <c r="J16" s="438"/>
      <c r="K16" s="441"/>
      <c r="L16" s="444"/>
      <c r="M16" s="447" t="e">
        <f>MID(L16,1,1)*20</f>
        <v>#VALUE!</v>
      </c>
      <c r="N16" s="450"/>
      <c r="O16" s="447" t="e">
        <f>MID(N16,1,1)*20</f>
        <v>#VALUE!</v>
      </c>
      <c r="P16" s="453" t="str">
        <f t="shared" ref="P16" si="9">IFERROR((M16*O16),"")</f>
        <v/>
      </c>
      <c r="Q16" s="456">
        <f>VLOOKUP(L16,[1]Mapa_de_calor!B$10:G$15,MATCH(N16,[1]Mapa_de_calor!B$10:G$10,0),FALSE)</f>
        <v>0</v>
      </c>
      <c r="R16" s="79"/>
      <c r="S16" s="79"/>
      <c r="T16" s="79"/>
      <c r="U16" s="81"/>
      <c r="V16" s="78"/>
      <c r="W16" s="79"/>
      <c r="X16" s="82"/>
      <c r="Y16" s="82"/>
      <c r="Z16" s="82"/>
      <c r="AA16" s="79"/>
      <c r="AB16" s="82">
        <f t="shared" si="1"/>
        <v>0</v>
      </c>
      <c r="AC16" s="82">
        <f t="shared" si="2"/>
        <v>0</v>
      </c>
      <c r="AD16" s="82">
        <f t="shared" si="3"/>
        <v>0</v>
      </c>
      <c r="AE16" s="83" t="e">
        <f>(M16%-(M16%*AC16%)*Y16)*100</f>
        <v>#VALUE!</v>
      </c>
      <c r="AF16" s="459" t="e">
        <f>MIN(AE16:AE19)</f>
        <v>#VALUE!</v>
      </c>
      <c r="AG16" s="450" t="e">
        <f>IF(AF16&lt;=20,"1-Muy_Baja",IF(AF16&lt;=40,"2-Baja",IF(AF16&lt;=60,"3-Media",IF(AF16&lt;=80,"4-Alta",IF(AF16&lt;=100,"5-Muy_Alta","")))))</f>
        <v>#VALUE!</v>
      </c>
      <c r="AH16" s="83" t="e">
        <f>(O16%-(O16%*AD16%)*Z16)*100</f>
        <v>#VALUE!</v>
      </c>
      <c r="AI16" s="459" t="e">
        <f>MIN(AH16:AH19)</f>
        <v>#VALUE!</v>
      </c>
      <c r="AJ16" s="450" t="e">
        <f>IF(AI16&lt;=20,"1-Leve",IF(AI16&lt;=40,"2-Menor",IF(AI16&lt;=60,"3-Moderado",IF(AI16&lt;=80,"4-Mayor",IF(AI16&lt;=100,"5-Catastrófico","")))))</f>
        <v>#VALUE!</v>
      </c>
      <c r="AK16" s="456" t="e">
        <f>VLOOKUP(AG16,[1]Mapa_de_calor!B$10:G$15,MATCH(AJ16,[1]Mapa_de_calor!B$10:G$10,0),FALSE)</f>
        <v>#VALUE!</v>
      </c>
      <c r="AL16" s="84"/>
      <c r="AM16" s="85"/>
      <c r="AN16" s="84"/>
      <c r="AO16" s="85"/>
      <c r="AP16" s="84"/>
      <c r="AQ16" s="85"/>
      <c r="AR16" s="84"/>
      <c r="AS16" s="85"/>
      <c r="AT16" s="84"/>
      <c r="AU16" s="85">
        <f t="shared" si="4"/>
        <v>0</v>
      </c>
      <c r="AV16" s="82">
        <f t="shared" si="5"/>
        <v>0</v>
      </c>
      <c r="AW16" s="127"/>
      <c r="AX16" s="77"/>
      <c r="AY16" s="86"/>
      <c r="AZ16" s="87"/>
      <c r="BA16" s="140"/>
      <c r="BB16" s="146"/>
      <c r="BC16" s="81"/>
      <c r="BD16" s="81"/>
      <c r="BE16" s="81"/>
      <c r="BF16" s="81"/>
      <c r="BG16" s="81"/>
      <c r="BH16" s="81"/>
      <c r="BI16" s="81"/>
      <c r="BJ16" s="81"/>
      <c r="BK16" s="81"/>
      <c r="BL16" s="81"/>
      <c r="BM16" s="81"/>
      <c r="BN16" s="81"/>
      <c r="BO16" s="81"/>
      <c r="BP16" s="81"/>
      <c r="BQ16" s="81"/>
      <c r="BR16" s="81"/>
      <c r="BS16" s="81"/>
      <c r="BT16" s="141"/>
    </row>
    <row r="17" spans="1:72" s="76" customFormat="1" ht="49.5" customHeight="1" thickBot="1">
      <c r="A17" s="430"/>
      <c r="B17" s="430"/>
      <c r="C17" s="430"/>
      <c r="D17" s="433"/>
      <c r="E17" s="433"/>
      <c r="F17" s="436"/>
      <c r="G17" s="89"/>
      <c r="H17" s="436"/>
      <c r="I17" s="90"/>
      <c r="J17" s="439"/>
      <c r="K17" s="442"/>
      <c r="L17" s="445"/>
      <c r="M17" s="448"/>
      <c r="N17" s="451"/>
      <c r="O17" s="448"/>
      <c r="P17" s="454"/>
      <c r="Q17" s="457"/>
      <c r="R17" s="113"/>
      <c r="S17" s="113"/>
      <c r="T17" s="115"/>
      <c r="U17" s="116"/>
      <c r="V17" s="115"/>
      <c r="W17" s="113"/>
      <c r="X17" s="96"/>
      <c r="Y17" s="96"/>
      <c r="Z17" s="96"/>
      <c r="AA17" s="113"/>
      <c r="AB17" s="91">
        <f t="shared" si="1"/>
        <v>0</v>
      </c>
      <c r="AC17" s="91">
        <f t="shared" si="2"/>
        <v>0</v>
      </c>
      <c r="AD17" s="92">
        <f t="shared" si="3"/>
        <v>0</v>
      </c>
      <c r="AE17" s="93" t="e">
        <f>(AE16%-(AE16%*AC17%)*Y17)*100</f>
        <v>#VALUE!</v>
      </c>
      <c r="AF17" s="460"/>
      <c r="AG17" s="485"/>
      <c r="AH17" s="93" t="e">
        <f>(AH16%-(AH16%*AD17%)*Z17)*100</f>
        <v>#VALUE!</v>
      </c>
      <c r="AI17" s="460"/>
      <c r="AJ17" s="485"/>
      <c r="AK17" s="485"/>
      <c r="AL17" s="94"/>
      <c r="AM17" s="95"/>
      <c r="AN17" s="94"/>
      <c r="AO17" s="95"/>
      <c r="AP17" s="94"/>
      <c r="AQ17" s="95"/>
      <c r="AR17" s="94"/>
      <c r="AS17" s="95"/>
      <c r="AT17" s="94"/>
      <c r="AU17" s="95">
        <f t="shared" si="4"/>
        <v>0</v>
      </c>
      <c r="AV17" s="96">
        <f t="shared" si="5"/>
        <v>0</v>
      </c>
      <c r="AW17" s="128"/>
      <c r="AX17" s="97"/>
      <c r="AY17" s="98"/>
      <c r="AZ17" s="99"/>
      <c r="BA17" s="142"/>
      <c r="BB17" s="147"/>
      <c r="BC17" s="116"/>
      <c r="BD17" s="116"/>
      <c r="BE17" s="116"/>
      <c r="BF17" s="116"/>
      <c r="BG17" s="116"/>
      <c r="BH17" s="116"/>
      <c r="BI17" s="116"/>
      <c r="BJ17" s="116"/>
      <c r="BK17" s="116"/>
      <c r="BL17" s="116"/>
      <c r="BM17" s="116"/>
      <c r="BN17" s="116"/>
      <c r="BO17" s="116"/>
      <c r="BP17" s="116"/>
      <c r="BQ17" s="116"/>
      <c r="BR17" s="116"/>
      <c r="BS17" s="116"/>
      <c r="BT17" s="143"/>
    </row>
    <row r="18" spans="1:72" s="76" customFormat="1" ht="39.75" customHeight="1" thickBot="1">
      <c r="A18" s="430"/>
      <c r="B18" s="430"/>
      <c r="C18" s="430"/>
      <c r="D18" s="433"/>
      <c r="E18" s="433"/>
      <c r="F18" s="436"/>
      <c r="G18" s="89"/>
      <c r="H18" s="436"/>
      <c r="I18" s="90"/>
      <c r="J18" s="439"/>
      <c r="K18" s="442"/>
      <c r="L18" s="445"/>
      <c r="M18" s="448"/>
      <c r="N18" s="451"/>
      <c r="O18" s="448"/>
      <c r="P18" s="454"/>
      <c r="Q18" s="457"/>
      <c r="R18" s="113"/>
      <c r="S18" s="113"/>
      <c r="T18" s="115"/>
      <c r="U18" s="116"/>
      <c r="V18" s="115"/>
      <c r="W18" s="113"/>
      <c r="X18" s="96"/>
      <c r="Y18" s="96"/>
      <c r="Z18" s="96"/>
      <c r="AA18" s="113"/>
      <c r="AB18" s="91">
        <f t="shared" si="1"/>
        <v>0</v>
      </c>
      <c r="AC18" s="91">
        <f t="shared" si="2"/>
        <v>0</v>
      </c>
      <c r="AD18" s="92">
        <f t="shared" si="3"/>
        <v>0</v>
      </c>
      <c r="AE18" s="93" t="e">
        <f t="shared" ref="AE18:AE19" si="10">(AE17%-(AE17%*AC18%)*Y18)*100</f>
        <v>#VALUE!</v>
      </c>
      <c r="AF18" s="460"/>
      <c r="AG18" s="485"/>
      <c r="AH18" s="93" t="e">
        <f>(AH17%-(AH17%*AD18%)*Z18)*100</f>
        <v>#VALUE!</v>
      </c>
      <c r="AI18" s="460"/>
      <c r="AJ18" s="485"/>
      <c r="AK18" s="485"/>
      <c r="AL18" s="94"/>
      <c r="AM18" s="95"/>
      <c r="AN18" s="94"/>
      <c r="AO18" s="95"/>
      <c r="AP18" s="94"/>
      <c r="AQ18" s="95"/>
      <c r="AR18" s="94"/>
      <c r="AS18" s="95"/>
      <c r="AT18" s="94"/>
      <c r="AU18" s="95">
        <f t="shared" si="4"/>
        <v>0</v>
      </c>
      <c r="AV18" s="96">
        <f t="shared" si="5"/>
        <v>0</v>
      </c>
      <c r="AW18" s="128"/>
      <c r="AX18" s="97"/>
      <c r="AY18" s="98"/>
      <c r="AZ18" s="99"/>
      <c r="BA18" s="142"/>
      <c r="BB18" s="147"/>
      <c r="BC18" s="116"/>
      <c r="BD18" s="116"/>
      <c r="BE18" s="116"/>
      <c r="BF18" s="116"/>
      <c r="BG18" s="116"/>
      <c r="BH18" s="116"/>
      <c r="BI18" s="116"/>
      <c r="BJ18" s="116"/>
      <c r="BK18" s="116"/>
      <c r="BL18" s="116"/>
      <c r="BM18" s="116"/>
      <c r="BN18" s="116"/>
      <c r="BO18" s="116"/>
      <c r="BP18" s="116"/>
      <c r="BQ18" s="116"/>
      <c r="BR18" s="116"/>
      <c r="BS18" s="116"/>
      <c r="BT18" s="143"/>
    </row>
    <row r="19" spans="1:72" s="76" customFormat="1" ht="48" customHeight="1" thickBot="1">
      <c r="A19" s="431"/>
      <c r="B19" s="431"/>
      <c r="C19" s="431"/>
      <c r="D19" s="434"/>
      <c r="E19" s="434"/>
      <c r="F19" s="437"/>
      <c r="G19" s="100"/>
      <c r="H19" s="437"/>
      <c r="I19" s="101"/>
      <c r="J19" s="440"/>
      <c r="K19" s="443"/>
      <c r="L19" s="446"/>
      <c r="M19" s="449"/>
      <c r="N19" s="452"/>
      <c r="O19" s="449"/>
      <c r="P19" s="455"/>
      <c r="Q19" s="458"/>
      <c r="R19" s="117"/>
      <c r="S19" s="117"/>
      <c r="T19" s="119"/>
      <c r="U19" s="120"/>
      <c r="V19" s="121"/>
      <c r="W19" s="117"/>
      <c r="X19" s="107"/>
      <c r="Y19" s="107"/>
      <c r="Z19" s="107"/>
      <c r="AA19" s="117"/>
      <c r="AB19" s="102">
        <f t="shared" si="1"/>
        <v>0</v>
      </c>
      <c r="AC19" s="102">
        <f t="shared" si="2"/>
        <v>0</v>
      </c>
      <c r="AD19" s="103">
        <f t="shared" si="3"/>
        <v>0</v>
      </c>
      <c r="AE19" s="104" t="e">
        <f t="shared" si="10"/>
        <v>#VALUE!</v>
      </c>
      <c r="AF19" s="461"/>
      <c r="AG19" s="486"/>
      <c r="AH19" s="104" t="e">
        <f>(AH18%-(AH18%*AD19%)*Z19)*100</f>
        <v>#VALUE!</v>
      </c>
      <c r="AI19" s="461"/>
      <c r="AJ19" s="486"/>
      <c r="AK19" s="486"/>
      <c r="AL19" s="105"/>
      <c r="AM19" s="106"/>
      <c r="AN19" s="105"/>
      <c r="AO19" s="106"/>
      <c r="AP19" s="105"/>
      <c r="AQ19" s="106"/>
      <c r="AR19" s="105"/>
      <c r="AS19" s="106"/>
      <c r="AT19" s="105"/>
      <c r="AU19" s="106">
        <f t="shared" si="4"/>
        <v>0</v>
      </c>
      <c r="AV19" s="107">
        <f t="shared" si="5"/>
        <v>0</v>
      </c>
      <c r="AW19" s="129"/>
      <c r="AX19" s="108"/>
      <c r="AY19" s="109"/>
      <c r="AZ19" s="110"/>
      <c r="BA19" s="144"/>
      <c r="BB19" s="148"/>
      <c r="BC19" s="120"/>
      <c r="BD19" s="120"/>
      <c r="BE19" s="120"/>
      <c r="BF19" s="120"/>
      <c r="BG19" s="120"/>
      <c r="BH19" s="120"/>
      <c r="BI19" s="120"/>
      <c r="BJ19" s="120"/>
      <c r="BK19" s="120"/>
      <c r="BL19" s="120"/>
      <c r="BM19" s="120"/>
      <c r="BN19" s="120"/>
      <c r="BO19" s="120"/>
      <c r="BP19" s="120"/>
      <c r="BQ19" s="120"/>
      <c r="BR19" s="120"/>
      <c r="BS19" s="120"/>
      <c r="BT19" s="145"/>
    </row>
    <row r="20" spans="1:72" s="88" customFormat="1" ht="46.5" customHeight="1" thickBot="1">
      <c r="A20" s="429"/>
      <c r="B20" s="429"/>
      <c r="C20" s="429"/>
      <c r="D20" s="432"/>
      <c r="E20" s="432"/>
      <c r="F20" s="435"/>
      <c r="G20" s="77"/>
      <c r="H20" s="432"/>
      <c r="I20" s="78"/>
      <c r="J20" s="438"/>
      <c r="K20" s="441"/>
      <c r="L20" s="444"/>
      <c r="M20" s="447" t="e">
        <f>MID(L20,1,1)*20</f>
        <v>#VALUE!</v>
      </c>
      <c r="N20" s="450"/>
      <c r="O20" s="447" t="e">
        <f>MID(N20,1,1)*20</f>
        <v>#VALUE!</v>
      </c>
      <c r="P20" s="453" t="str">
        <f t="shared" ref="P20" si="11">IFERROR((M20*O20),"")</f>
        <v/>
      </c>
      <c r="Q20" s="456">
        <f>VLOOKUP(L20,[1]Mapa_de_calor!B$10:G$15,MATCH(N20,[1]Mapa_de_calor!B$10:G$10,0),FALSE)</f>
        <v>0</v>
      </c>
      <c r="R20" s="79"/>
      <c r="S20" s="79"/>
      <c r="T20" s="79"/>
      <c r="U20" s="81"/>
      <c r="V20" s="78"/>
      <c r="W20" s="79"/>
      <c r="X20" s="82"/>
      <c r="Y20" s="82"/>
      <c r="Z20" s="82"/>
      <c r="AA20" s="79"/>
      <c r="AB20" s="82">
        <f t="shared" si="1"/>
        <v>0</v>
      </c>
      <c r="AC20" s="82">
        <f t="shared" si="2"/>
        <v>0</v>
      </c>
      <c r="AD20" s="82">
        <f t="shared" si="3"/>
        <v>0</v>
      </c>
      <c r="AE20" s="83" t="e">
        <f>(M20%-(M20%*AC20%)*Y20)*100</f>
        <v>#VALUE!</v>
      </c>
      <c r="AF20" s="459" t="e">
        <f>MIN(AE20:AE23)</f>
        <v>#VALUE!</v>
      </c>
      <c r="AG20" s="450" t="e">
        <f>IF(AF20&lt;=20,"1-Muy_Baja",IF(AF20&lt;=40,"2-Baja",IF(AF20&lt;=60,"3-Media",IF(AF20&lt;=80,"4-Alta",IF(AF20&lt;=100,"5-Muy_Alta","")))))</f>
        <v>#VALUE!</v>
      </c>
      <c r="AH20" s="83" t="e">
        <f>(O20%-(O20%*AD20%)*Z20)*100</f>
        <v>#VALUE!</v>
      </c>
      <c r="AI20" s="459" t="e">
        <f>MIN(AH20:AH23)</f>
        <v>#VALUE!</v>
      </c>
      <c r="AJ20" s="450" t="e">
        <f>IF(AI20&lt;=20,"1-Leve",IF(AI20&lt;=40,"2-Menor",IF(AI20&lt;=60,"3-Moderado",IF(AI20&lt;=80,"4-Mayor",IF(AI20&lt;=100,"5-Catastrófico","")))))</f>
        <v>#VALUE!</v>
      </c>
      <c r="AK20" s="456" t="e">
        <f>VLOOKUP(AG20,[1]Mapa_de_calor!B$10:G$15,MATCH(AJ20,[1]Mapa_de_calor!B$10:G$10,0),FALSE)</f>
        <v>#VALUE!</v>
      </c>
      <c r="AL20" s="84"/>
      <c r="AM20" s="85"/>
      <c r="AN20" s="84"/>
      <c r="AO20" s="85"/>
      <c r="AP20" s="84"/>
      <c r="AQ20" s="85"/>
      <c r="AR20" s="84"/>
      <c r="AS20" s="85"/>
      <c r="AT20" s="84"/>
      <c r="AU20" s="85">
        <f t="shared" si="4"/>
        <v>0</v>
      </c>
      <c r="AV20" s="82">
        <f t="shared" si="5"/>
        <v>0</v>
      </c>
      <c r="AW20" s="127"/>
      <c r="AX20" s="77"/>
      <c r="AY20" s="86"/>
      <c r="AZ20" s="87"/>
      <c r="BA20" s="140"/>
      <c r="BB20" s="146"/>
      <c r="BC20" s="81"/>
      <c r="BD20" s="81"/>
      <c r="BE20" s="81"/>
      <c r="BF20" s="81"/>
      <c r="BG20" s="81"/>
      <c r="BH20" s="81"/>
      <c r="BI20" s="81"/>
      <c r="BJ20" s="81"/>
      <c r="BK20" s="81"/>
      <c r="BL20" s="81"/>
      <c r="BM20" s="81"/>
      <c r="BN20" s="81"/>
      <c r="BO20" s="81"/>
      <c r="BP20" s="81"/>
      <c r="BQ20" s="81"/>
      <c r="BR20" s="81"/>
      <c r="BS20" s="81"/>
      <c r="BT20" s="141"/>
    </row>
    <row r="21" spans="1:72" s="76" customFormat="1" ht="49.5" customHeight="1" thickBot="1">
      <c r="A21" s="430"/>
      <c r="B21" s="430"/>
      <c r="C21" s="430"/>
      <c r="D21" s="433"/>
      <c r="E21" s="433"/>
      <c r="F21" s="436"/>
      <c r="G21" s="89"/>
      <c r="H21" s="433"/>
      <c r="I21" s="90"/>
      <c r="J21" s="439"/>
      <c r="K21" s="442"/>
      <c r="L21" s="445"/>
      <c r="M21" s="448"/>
      <c r="N21" s="451"/>
      <c r="O21" s="448"/>
      <c r="P21" s="454"/>
      <c r="Q21" s="457"/>
      <c r="R21" s="113"/>
      <c r="S21" s="113"/>
      <c r="T21" s="115"/>
      <c r="U21" s="116"/>
      <c r="V21" s="115"/>
      <c r="W21" s="113"/>
      <c r="X21" s="96"/>
      <c r="Y21" s="96"/>
      <c r="Z21" s="96"/>
      <c r="AA21" s="113"/>
      <c r="AB21" s="91">
        <f t="shared" si="1"/>
        <v>0</v>
      </c>
      <c r="AC21" s="91">
        <f t="shared" si="2"/>
        <v>0</v>
      </c>
      <c r="AD21" s="92">
        <f t="shared" si="3"/>
        <v>0</v>
      </c>
      <c r="AE21" s="93" t="e">
        <f>(AE20%-(AE20%*AC21%)*Y21)*100</f>
        <v>#VALUE!</v>
      </c>
      <c r="AF21" s="460"/>
      <c r="AG21" s="485"/>
      <c r="AH21" s="93" t="e">
        <f>(AH20%-(AH20%*AD21%)*Z21)*100</f>
        <v>#VALUE!</v>
      </c>
      <c r="AI21" s="460"/>
      <c r="AJ21" s="485"/>
      <c r="AK21" s="485"/>
      <c r="AL21" s="94"/>
      <c r="AM21" s="95"/>
      <c r="AN21" s="94"/>
      <c r="AO21" s="95"/>
      <c r="AP21" s="94"/>
      <c r="AQ21" s="95"/>
      <c r="AR21" s="94"/>
      <c r="AS21" s="95"/>
      <c r="AT21" s="94"/>
      <c r="AU21" s="95">
        <f t="shared" si="4"/>
        <v>0</v>
      </c>
      <c r="AV21" s="96">
        <f t="shared" si="5"/>
        <v>0</v>
      </c>
      <c r="AW21" s="128"/>
      <c r="AX21" s="97"/>
      <c r="AY21" s="98"/>
      <c r="AZ21" s="99"/>
      <c r="BA21" s="142"/>
      <c r="BB21" s="147"/>
      <c r="BC21" s="116"/>
      <c r="BD21" s="116"/>
      <c r="BE21" s="116"/>
      <c r="BF21" s="116"/>
      <c r="BG21" s="116"/>
      <c r="BH21" s="116"/>
      <c r="BI21" s="116"/>
      <c r="BJ21" s="116"/>
      <c r="BK21" s="116"/>
      <c r="BL21" s="116"/>
      <c r="BM21" s="116"/>
      <c r="BN21" s="116"/>
      <c r="BO21" s="116"/>
      <c r="BP21" s="116"/>
      <c r="BQ21" s="116"/>
      <c r="BR21" s="116"/>
      <c r="BS21" s="116"/>
      <c r="BT21" s="143"/>
    </row>
    <row r="22" spans="1:72" s="76" customFormat="1" ht="39.75" customHeight="1" thickBot="1">
      <c r="A22" s="430"/>
      <c r="B22" s="430"/>
      <c r="C22" s="430"/>
      <c r="D22" s="433"/>
      <c r="E22" s="433"/>
      <c r="F22" s="436"/>
      <c r="G22" s="89"/>
      <c r="H22" s="433"/>
      <c r="I22" s="90"/>
      <c r="J22" s="439"/>
      <c r="K22" s="442"/>
      <c r="L22" s="445"/>
      <c r="M22" s="448"/>
      <c r="N22" s="451"/>
      <c r="O22" s="448"/>
      <c r="P22" s="454"/>
      <c r="Q22" s="457"/>
      <c r="R22" s="113"/>
      <c r="S22" s="113"/>
      <c r="T22" s="115"/>
      <c r="U22" s="116"/>
      <c r="V22" s="115"/>
      <c r="W22" s="113"/>
      <c r="X22" s="96"/>
      <c r="Y22" s="96"/>
      <c r="Z22" s="96"/>
      <c r="AA22" s="113"/>
      <c r="AB22" s="91">
        <f t="shared" si="1"/>
        <v>0</v>
      </c>
      <c r="AC22" s="91">
        <f t="shared" si="2"/>
        <v>0</v>
      </c>
      <c r="AD22" s="92">
        <f t="shared" si="3"/>
        <v>0</v>
      </c>
      <c r="AE22" s="93" t="e">
        <f t="shared" ref="AE22:AE23" si="12">(AE21%-(AE21%*AC22%)*Y22)*100</f>
        <v>#VALUE!</v>
      </c>
      <c r="AF22" s="460"/>
      <c r="AG22" s="485"/>
      <c r="AH22" s="93" t="e">
        <f>(AH21%-(AH21%*AD22%)*Z22)*100</f>
        <v>#VALUE!</v>
      </c>
      <c r="AI22" s="460"/>
      <c r="AJ22" s="485"/>
      <c r="AK22" s="485"/>
      <c r="AL22" s="94"/>
      <c r="AM22" s="95"/>
      <c r="AN22" s="94"/>
      <c r="AO22" s="95"/>
      <c r="AP22" s="94"/>
      <c r="AQ22" s="95"/>
      <c r="AR22" s="94"/>
      <c r="AS22" s="95"/>
      <c r="AT22" s="94"/>
      <c r="AU22" s="95">
        <f t="shared" si="4"/>
        <v>0</v>
      </c>
      <c r="AV22" s="96">
        <f t="shared" si="5"/>
        <v>0</v>
      </c>
      <c r="AW22" s="128"/>
      <c r="AX22" s="97"/>
      <c r="AY22" s="98"/>
      <c r="AZ22" s="99"/>
      <c r="BA22" s="142"/>
      <c r="BB22" s="147"/>
      <c r="BC22" s="116"/>
      <c r="BD22" s="116"/>
      <c r="BE22" s="116"/>
      <c r="BF22" s="116"/>
      <c r="BG22" s="116"/>
      <c r="BH22" s="116"/>
      <c r="BI22" s="116"/>
      <c r="BJ22" s="116"/>
      <c r="BK22" s="116"/>
      <c r="BL22" s="116"/>
      <c r="BM22" s="116"/>
      <c r="BN22" s="116"/>
      <c r="BO22" s="116"/>
      <c r="BP22" s="116"/>
      <c r="BQ22" s="116"/>
      <c r="BR22" s="116"/>
      <c r="BS22" s="116"/>
      <c r="BT22" s="143"/>
    </row>
    <row r="23" spans="1:72" s="76" customFormat="1" ht="42" customHeight="1" thickBot="1">
      <c r="A23" s="431"/>
      <c r="B23" s="431"/>
      <c r="C23" s="431"/>
      <c r="D23" s="434"/>
      <c r="E23" s="434"/>
      <c r="F23" s="437"/>
      <c r="G23" s="100"/>
      <c r="H23" s="434"/>
      <c r="I23" s="101"/>
      <c r="J23" s="440"/>
      <c r="K23" s="443"/>
      <c r="L23" s="446"/>
      <c r="M23" s="449"/>
      <c r="N23" s="452"/>
      <c r="O23" s="449"/>
      <c r="P23" s="455"/>
      <c r="Q23" s="458"/>
      <c r="R23" s="117"/>
      <c r="S23" s="117"/>
      <c r="T23" s="119"/>
      <c r="U23" s="120"/>
      <c r="V23" s="121"/>
      <c r="W23" s="117"/>
      <c r="X23" s="107"/>
      <c r="Y23" s="107"/>
      <c r="Z23" s="107"/>
      <c r="AA23" s="117"/>
      <c r="AB23" s="102">
        <f t="shared" si="1"/>
        <v>0</v>
      </c>
      <c r="AC23" s="102">
        <f t="shared" si="2"/>
        <v>0</v>
      </c>
      <c r="AD23" s="103">
        <f t="shared" si="3"/>
        <v>0</v>
      </c>
      <c r="AE23" s="104" t="e">
        <f t="shared" si="12"/>
        <v>#VALUE!</v>
      </c>
      <c r="AF23" s="461"/>
      <c r="AG23" s="486"/>
      <c r="AH23" s="104" t="e">
        <f>(AH22%-(AH22%*AD23%)*Z23)*100</f>
        <v>#VALUE!</v>
      </c>
      <c r="AI23" s="461"/>
      <c r="AJ23" s="486"/>
      <c r="AK23" s="486"/>
      <c r="AL23" s="105"/>
      <c r="AM23" s="106"/>
      <c r="AN23" s="105"/>
      <c r="AO23" s="106"/>
      <c r="AP23" s="105"/>
      <c r="AQ23" s="106"/>
      <c r="AR23" s="105"/>
      <c r="AS23" s="106"/>
      <c r="AT23" s="105"/>
      <c r="AU23" s="106">
        <f t="shared" si="4"/>
        <v>0</v>
      </c>
      <c r="AV23" s="107">
        <f t="shared" si="5"/>
        <v>0</v>
      </c>
      <c r="AW23" s="129"/>
      <c r="AX23" s="108"/>
      <c r="AY23" s="109"/>
      <c r="AZ23" s="110"/>
      <c r="BA23" s="144"/>
      <c r="BB23" s="148"/>
      <c r="BC23" s="120"/>
      <c r="BD23" s="120"/>
      <c r="BE23" s="120"/>
      <c r="BF23" s="120"/>
      <c r="BG23" s="120"/>
      <c r="BH23" s="120"/>
      <c r="BI23" s="120"/>
      <c r="BJ23" s="120"/>
      <c r="BK23" s="120"/>
      <c r="BL23" s="120"/>
      <c r="BM23" s="120"/>
      <c r="BN23" s="120"/>
      <c r="BO23" s="120"/>
      <c r="BP23" s="120"/>
      <c r="BQ23" s="120"/>
      <c r="BR23" s="120"/>
      <c r="BS23" s="120"/>
      <c r="BT23" s="145"/>
    </row>
    <row r="24" spans="1:72" s="88" customFormat="1" ht="46.5" customHeight="1" thickBot="1">
      <c r="A24" s="429"/>
      <c r="B24" s="429"/>
      <c r="C24" s="429"/>
      <c r="D24" s="432"/>
      <c r="E24" s="432"/>
      <c r="F24" s="435"/>
      <c r="G24" s="77"/>
      <c r="H24" s="432"/>
      <c r="I24" s="78"/>
      <c r="J24" s="438"/>
      <c r="K24" s="441"/>
      <c r="L24" s="444"/>
      <c r="M24" s="447" t="e">
        <f>MID(L24,1,1)*20</f>
        <v>#VALUE!</v>
      </c>
      <c r="N24" s="450"/>
      <c r="O24" s="447" t="e">
        <f>MID(N24,1,1)*20</f>
        <v>#VALUE!</v>
      </c>
      <c r="P24" s="453" t="str">
        <f t="shared" ref="P24" si="13">IFERROR((M24*O24),"")</f>
        <v/>
      </c>
      <c r="Q24" s="456">
        <f>VLOOKUP(L24,[1]Mapa_de_calor!B$10:G$15,MATCH(N24,[1]Mapa_de_calor!B$10:G$10,0),FALSE)</f>
        <v>0</v>
      </c>
      <c r="R24" s="79"/>
      <c r="S24" s="79"/>
      <c r="T24" s="79"/>
      <c r="U24" s="81"/>
      <c r="V24" s="78"/>
      <c r="W24" s="79"/>
      <c r="X24" s="82"/>
      <c r="Y24" s="82"/>
      <c r="Z24" s="82"/>
      <c r="AA24" s="79"/>
      <c r="AB24" s="82">
        <f t="shared" si="1"/>
        <v>0</v>
      </c>
      <c r="AC24" s="82">
        <f t="shared" si="2"/>
        <v>0</v>
      </c>
      <c r="AD24" s="82">
        <f t="shared" si="3"/>
        <v>0</v>
      </c>
      <c r="AE24" s="83" t="e">
        <f>(M24%-(M24%*AC24%)*Y24)*100</f>
        <v>#VALUE!</v>
      </c>
      <c r="AF24" s="459" t="e">
        <f>MIN(AE24:AE27)</f>
        <v>#VALUE!</v>
      </c>
      <c r="AG24" s="450" t="e">
        <f>IF(AF24&lt;=20,"1-Muy_Baja",IF(AF24&lt;=40,"2-Baja",IF(AF24&lt;=60,"3-Media",IF(AF24&lt;=80,"4-Alta",IF(AF24&lt;=100,"5-Muy_Alta","")))))</f>
        <v>#VALUE!</v>
      </c>
      <c r="AH24" s="83" t="e">
        <f>(O24%-(O24%*AD24%)*Z24)*100</f>
        <v>#VALUE!</v>
      </c>
      <c r="AI24" s="459" t="e">
        <f>MIN(AH24:AH27)</f>
        <v>#VALUE!</v>
      </c>
      <c r="AJ24" s="450" t="e">
        <f>IF(AI24&lt;=20,"1-Leve",IF(AI24&lt;=40,"2-Menor",IF(AI24&lt;=60,"3-Moderado",IF(AI24&lt;=80,"4-Mayor",IF(AI24&lt;=100,"5-Catastrófico","")))))</f>
        <v>#VALUE!</v>
      </c>
      <c r="AK24" s="456" t="e">
        <f>VLOOKUP(AG24,[1]Mapa_de_calor!B$10:G$15,MATCH(AJ24,[1]Mapa_de_calor!B$10:G$10,0),FALSE)</f>
        <v>#VALUE!</v>
      </c>
      <c r="AL24" s="84"/>
      <c r="AM24" s="85"/>
      <c r="AN24" s="84"/>
      <c r="AO24" s="85"/>
      <c r="AP24" s="84"/>
      <c r="AQ24" s="85"/>
      <c r="AR24" s="84"/>
      <c r="AS24" s="85"/>
      <c r="AT24" s="84"/>
      <c r="AU24" s="85">
        <f t="shared" si="4"/>
        <v>0</v>
      </c>
      <c r="AV24" s="82">
        <f t="shared" si="5"/>
        <v>0</v>
      </c>
      <c r="AW24" s="127"/>
      <c r="AX24" s="77"/>
      <c r="AY24" s="86"/>
      <c r="AZ24" s="87"/>
      <c r="BA24" s="140"/>
      <c r="BB24" s="146"/>
      <c r="BC24" s="81"/>
      <c r="BD24" s="81"/>
      <c r="BE24" s="81"/>
      <c r="BF24" s="81"/>
      <c r="BG24" s="81"/>
      <c r="BH24" s="81"/>
      <c r="BI24" s="81"/>
      <c r="BJ24" s="81"/>
      <c r="BK24" s="81"/>
      <c r="BL24" s="81"/>
      <c r="BM24" s="81"/>
      <c r="BN24" s="81"/>
      <c r="BO24" s="81"/>
      <c r="BP24" s="81"/>
      <c r="BQ24" s="81"/>
      <c r="BR24" s="81"/>
      <c r="BS24" s="81"/>
      <c r="BT24" s="141"/>
    </row>
    <row r="25" spans="1:72" s="76" customFormat="1" ht="49.5" customHeight="1" thickBot="1">
      <c r="A25" s="430"/>
      <c r="B25" s="430"/>
      <c r="C25" s="430"/>
      <c r="D25" s="433"/>
      <c r="E25" s="433"/>
      <c r="F25" s="436"/>
      <c r="G25" s="89"/>
      <c r="H25" s="433"/>
      <c r="I25" s="90"/>
      <c r="J25" s="439"/>
      <c r="K25" s="442"/>
      <c r="L25" s="445"/>
      <c r="M25" s="448"/>
      <c r="N25" s="451"/>
      <c r="O25" s="448"/>
      <c r="P25" s="454"/>
      <c r="Q25" s="457"/>
      <c r="R25" s="113"/>
      <c r="S25" s="113"/>
      <c r="T25" s="115"/>
      <c r="U25" s="116"/>
      <c r="V25" s="115"/>
      <c r="W25" s="113"/>
      <c r="X25" s="96"/>
      <c r="Y25" s="96"/>
      <c r="Z25" s="96"/>
      <c r="AA25" s="113"/>
      <c r="AB25" s="91">
        <f t="shared" si="1"/>
        <v>0</v>
      </c>
      <c r="AC25" s="91">
        <f t="shared" si="2"/>
        <v>0</v>
      </c>
      <c r="AD25" s="92">
        <f t="shared" si="3"/>
        <v>0</v>
      </c>
      <c r="AE25" s="93" t="e">
        <f>(AE24%-(AE24%*AC25%)*Y25)*100</f>
        <v>#VALUE!</v>
      </c>
      <c r="AF25" s="460"/>
      <c r="AG25" s="485"/>
      <c r="AH25" s="93" t="e">
        <f>(AH24%-(AH24%*AD25%)*Z25)*100</f>
        <v>#VALUE!</v>
      </c>
      <c r="AI25" s="460"/>
      <c r="AJ25" s="485"/>
      <c r="AK25" s="485"/>
      <c r="AL25" s="94"/>
      <c r="AM25" s="95"/>
      <c r="AN25" s="94"/>
      <c r="AO25" s="95"/>
      <c r="AP25" s="94"/>
      <c r="AQ25" s="95"/>
      <c r="AR25" s="94"/>
      <c r="AS25" s="95"/>
      <c r="AT25" s="94"/>
      <c r="AU25" s="95">
        <f t="shared" si="4"/>
        <v>0</v>
      </c>
      <c r="AV25" s="96">
        <f t="shared" si="5"/>
        <v>0</v>
      </c>
      <c r="AW25" s="128"/>
      <c r="AX25" s="97"/>
      <c r="AY25" s="98"/>
      <c r="AZ25" s="99"/>
      <c r="BA25" s="142"/>
      <c r="BB25" s="147"/>
      <c r="BC25" s="116"/>
      <c r="BD25" s="116"/>
      <c r="BE25" s="116"/>
      <c r="BF25" s="116"/>
      <c r="BG25" s="116"/>
      <c r="BH25" s="116"/>
      <c r="BI25" s="116"/>
      <c r="BJ25" s="116"/>
      <c r="BK25" s="116"/>
      <c r="BL25" s="116"/>
      <c r="BM25" s="116"/>
      <c r="BN25" s="116"/>
      <c r="BO25" s="116"/>
      <c r="BP25" s="116"/>
      <c r="BQ25" s="116"/>
      <c r="BR25" s="116"/>
      <c r="BS25" s="116"/>
      <c r="BT25" s="143"/>
    </row>
    <row r="26" spans="1:72" s="76" customFormat="1" ht="39.75" customHeight="1" thickBot="1">
      <c r="A26" s="430"/>
      <c r="B26" s="430"/>
      <c r="C26" s="430"/>
      <c r="D26" s="433"/>
      <c r="E26" s="433"/>
      <c r="F26" s="436"/>
      <c r="G26" s="89"/>
      <c r="H26" s="433"/>
      <c r="I26" s="90"/>
      <c r="J26" s="439"/>
      <c r="K26" s="442"/>
      <c r="L26" s="445"/>
      <c r="M26" s="448"/>
      <c r="N26" s="451"/>
      <c r="O26" s="448"/>
      <c r="P26" s="454"/>
      <c r="Q26" s="457"/>
      <c r="R26" s="113"/>
      <c r="S26" s="113"/>
      <c r="T26" s="115"/>
      <c r="U26" s="116"/>
      <c r="V26" s="115"/>
      <c r="W26" s="113"/>
      <c r="X26" s="96"/>
      <c r="Y26" s="96"/>
      <c r="Z26" s="96"/>
      <c r="AA26" s="113"/>
      <c r="AB26" s="91">
        <f t="shared" si="1"/>
        <v>0</v>
      </c>
      <c r="AC26" s="91">
        <f t="shared" si="2"/>
        <v>0</v>
      </c>
      <c r="AD26" s="92">
        <f t="shared" si="3"/>
        <v>0</v>
      </c>
      <c r="AE26" s="93" t="e">
        <f t="shared" ref="AE26:AE27" si="14">(AE25%-(AE25%*AC26%)*Y26)*100</f>
        <v>#VALUE!</v>
      </c>
      <c r="AF26" s="460"/>
      <c r="AG26" s="485"/>
      <c r="AH26" s="93" t="e">
        <f>(AH25%-(AH25%*AD26%)*Z26)*100</f>
        <v>#VALUE!</v>
      </c>
      <c r="AI26" s="460"/>
      <c r="AJ26" s="485"/>
      <c r="AK26" s="485"/>
      <c r="AL26" s="94"/>
      <c r="AM26" s="95"/>
      <c r="AN26" s="94"/>
      <c r="AO26" s="95"/>
      <c r="AP26" s="94"/>
      <c r="AQ26" s="95"/>
      <c r="AR26" s="94"/>
      <c r="AS26" s="95"/>
      <c r="AT26" s="94"/>
      <c r="AU26" s="95">
        <f t="shared" si="4"/>
        <v>0</v>
      </c>
      <c r="AV26" s="96">
        <f t="shared" si="5"/>
        <v>0</v>
      </c>
      <c r="AW26" s="128"/>
      <c r="AX26" s="97"/>
      <c r="AY26" s="98"/>
      <c r="AZ26" s="99"/>
      <c r="BA26" s="142"/>
      <c r="BB26" s="147"/>
      <c r="BC26" s="116"/>
      <c r="BD26" s="116"/>
      <c r="BE26" s="116"/>
      <c r="BF26" s="116"/>
      <c r="BG26" s="116"/>
      <c r="BH26" s="116"/>
      <c r="BI26" s="116"/>
      <c r="BJ26" s="116"/>
      <c r="BK26" s="116"/>
      <c r="BL26" s="116"/>
      <c r="BM26" s="116"/>
      <c r="BN26" s="116"/>
      <c r="BO26" s="116"/>
      <c r="BP26" s="116"/>
      <c r="BQ26" s="116"/>
      <c r="BR26" s="116"/>
      <c r="BS26" s="116"/>
      <c r="BT26" s="143"/>
    </row>
    <row r="27" spans="1:72" s="76" customFormat="1" ht="42" customHeight="1" thickBot="1">
      <c r="A27" s="431"/>
      <c r="B27" s="431"/>
      <c r="C27" s="431"/>
      <c r="D27" s="434"/>
      <c r="E27" s="434"/>
      <c r="F27" s="437"/>
      <c r="G27" s="100"/>
      <c r="H27" s="434"/>
      <c r="I27" s="101"/>
      <c r="J27" s="440"/>
      <c r="K27" s="443"/>
      <c r="L27" s="446"/>
      <c r="M27" s="449"/>
      <c r="N27" s="452"/>
      <c r="O27" s="449"/>
      <c r="P27" s="455"/>
      <c r="Q27" s="458"/>
      <c r="R27" s="117"/>
      <c r="S27" s="117"/>
      <c r="T27" s="119"/>
      <c r="U27" s="120"/>
      <c r="V27" s="121"/>
      <c r="W27" s="117"/>
      <c r="X27" s="107"/>
      <c r="Y27" s="107"/>
      <c r="Z27" s="107"/>
      <c r="AA27" s="117"/>
      <c r="AB27" s="102">
        <f t="shared" si="1"/>
        <v>0</v>
      </c>
      <c r="AC27" s="102">
        <f t="shared" si="2"/>
        <v>0</v>
      </c>
      <c r="AD27" s="103">
        <f t="shared" si="3"/>
        <v>0</v>
      </c>
      <c r="AE27" s="104" t="e">
        <f t="shared" si="14"/>
        <v>#VALUE!</v>
      </c>
      <c r="AF27" s="461"/>
      <c r="AG27" s="486"/>
      <c r="AH27" s="104" t="e">
        <f>(AH26%-(AH26%*AD27%)*Z27)*100</f>
        <v>#VALUE!</v>
      </c>
      <c r="AI27" s="461"/>
      <c r="AJ27" s="486"/>
      <c r="AK27" s="486"/>
      <c r="AL27" s="105"/>
      <c r="AM27" s="106"/>
      <c r="AN27" s="105"/>
      <c r="AO27" s="106"/>
      <c r="AP27" s="105"/>
      <c r="AQ27" s="106"/>
      <c r="AR27" s="105"/>
      <c r="AS27" s="106"/>
      <c r="AT27" s="105"/>
      <c r="AU27" s="106">
        <f t="shared" si="4"/>
        <v>0</v>
      </c>
      <c r="AV27" s="111">
        <f t="shared" si="5"/>
        <v>0</v>
      </c>
      <c r="AW27" s="129"/>
      <c r="AX27" s="112"/>
      <c r="AY27" s="109"/>
      <c r="AZ27" s="110"/>
      <c r="BA27" s="144"/>
      <c r="BB27" s="148"/>
      <c r="BC27" s="120"/>
      <c r="BD27" s="120"/>
      <c r="BE27" s="120"/>
      <c r="BF27" s="120"/>
      <c r="BG27" s="120"/>
      <c r="BH27" s="120"/>
      <c r="BI27" s="120"/>
      <c r="BJ27" s="120"/>
      <c r="BK27" s="120"/>
      <c r="BL27" s="120"/>
      <c r="BM27" s="120"/>
      <c r="BN27" s="120"/>
      <c r="BO27" s="120"/>
      <c r="BP27" s="120"/>
      <c r="BQ27" s="120"/>
      <c r="BR27" s="120"/>
      <c r="BS27" s="120"/>
      <c r="BT27" s="145"/>
    </row>
    <row r="28" spans="1:72" ht="14.25" customHeight="1"/>
    <row r="29" spans="1:72" ht="14.25" customHeight="1"/>
    <row r="30" spans="1:72" ht="14.25" customHeight="1"/>
    <row r="31" spans="1:72" ht="14.25" customHeight="1"/>
    <row r="32" spans="1:7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sheetData>
  <mergeCells count="142">
    <mergeCell ref="BC5:BH6"/>
    <mergeCell ref="BI5:BN6"/>
    <mergeCell ref="BO5:BT6"/>
    <mergeCell ref="BA6:BA7"/>
    <mergeCell ref="BB6:BB7"/>
    <mergeCell ref="AW5:BB5"/>
    <mergeCell ref="B8:B11"/>
    <mergeCell ref="B12:B15"/>
    <mergeCell ref="B16:B19"/>
    <mergeCell ref="AJ12:AJ15"/>
    <mergeCell ref="AK12:AK15"/>
    <mergeCell ref="J16:J19"/>
    <mergeCell ref="K16:K19"/>
    <mergeCell ref="L16:L19"/>
    <mergeCell ref="M16:M19"/>
    <mergeCell ref="N16:N19"/>
    <mergeCell ref="O16:O19"/>
    <mergeCell ref="N12:N15"/>
    <mergeCell ref="O12:O15"/>
    <mergeCell ref="P12:P15"/>
    <mergeCell ref="Q12:Q15"/>
    <mergeCell ref="AF12:AF15"/>
    <mergeCell ref="H12:H15"/>
    <mergeCell ref="J12:J15"/>
    <mergeCell ref="B20:B23"/>
    <mergeCell ref="B24:B27"/>
    <mergeCell ref="A1:B3"/>
    <mergeCell ref="C1:J1"/>
    <mergeCell ref="C2:J2"/>
    <mergeCell ref="C3:E3"/>
    <mergeCell ref="F3:J3"/>
    <mergeCell ref="AG24:AG27"/>
    <mergeCell ref="AI24:AI27"/>
    <mergeCell ref="A24:A27"/>
    <mergeCell ref="C24:C27"/>
    <mergeCell ref="D24:D27"/>
    <mergeCell ref="E24:E27"/>
    <mergeCell ref="F24:F27"/>
    <mergeCell ref="AF20:AF23"/>
    <mergeCell ref="AG20:AG23"/>
    <mergeCell ref="AI20:AI23"/>
    <mergeCell ref="AG12:AG15"/>
    <mergeCell ref="AI12:AI15"/>
    <mergeCell ref="C16:C19"/>
    <mergeCell ref="D16:D19"/>
    <mergeCell ref="E16:E19"/>
    <mergeCell ref="F16:F19"/>
    <mergeCell ref="H16:H19"/>
    <mergeCell ref="AJ24:AJ27"/>
    <mergeCell ref="AK24:AK27"/>
    <mergeCell ref="N24:N27"/>
    <mergeCell ref="O24:O27"/>
    <mergeCell ref="P24:P27"/>
    <mergeCell ref="Q24:Q27"/>
    <mergeCell ref="AF24:AF27"/>
    <mergeCell ref="H24:H27"/>
    <mergeCell ref="J24:J27"/>
    <mergeCell ref="K24:K27"/>
    <mergeCell ref="L24:L27"/>
    <mergeCell ref="M24:M27"/>
    <mergeCell ref="AJ20:AJ23"/>
    <mergeCell ref="AK20:AK23"/>
    <mergeCell ref="AJ16:AJ19"/>
    <mergeCell ref="AK16:AK19"/>
    <mergeCell ref="A20:A23"/>
    <mergeCell ref="C20:C23"/>
    <mergeCell ref="D20:D23"/>
    <mergeCell ref="E20:E23"/>
    <mergeCell ref="F20:F23"/>
    <mergeCell ref="H20:H23"/>
    <mergeCell ref="J20:J23"/>
    <mergeCell ref="K20:K23"/>
    <mergeCell ref="L20:L23"/>
    <mergeCell ref="M20:M23"/>
    <mergeCell ref="N20:N23"/>
    <mergeCell ref="O20:O23"/>
    <mergeCell ref="P20:P23"/>
    <mergeCell ref="Q20:Q23"/>
    <mergeCell ref="P16:P19"/>
    <mergeCell ref="Q16:Q19"/>
    <mergeCell ref="AF16:AF19"/>
    <mergeCell ref="AG16:AG19"/>
    <mergeCell ref="AI16:AI19"/>
    <mergeCell ref="A16:A19"/>
    <mergeCell ref="K12:K15"/>
    <mergeCell ref="L12:L15"/>
    <mergeCell ref="M12:M15"/>
    <mergeCell ref="A12:A15"/>
    <mergeCell ref="C12:C15"/>
    <mergeCell ref="D12:D15"/>
    <mergeCell ref="E12:E15"/>
    <mergeCell ref="F12:F15"/>
    <mergeCell ref="AR6:AU6"/>
    <mergeCell ref="A6:B7"/>
    <mergeCell ref="AI8:AI11"/>
    <mergeCell ref="AJ8:AJ11"/>
    <mergeCell ref="AK8:AK11"/>
    <mergeCell ref="AV6:AV7"/>
    <mergeCell ref="AW6:AW7"/>
    <mergeCell ref="AX6:AX7"/>
    <mergeCell ref="AL5:AV5"/>
    <mergeCell ref="C6:C7"/>
    <mergeCell ref="D6:D7"/>
    <mergeCell ref="E6:E7"/>
    <mergeCell ref="F6:F7"/>
    <mergeCell ref="G6:G7"/>
    <mergeCell ref="H6:H7"/>
    <mergeCell ref="I6:I7"/>
    <mergeCell ref="J6:J7"/>
    <mergeCell ref="K6:K7"/>
    <mergeCell ref="L6:Q6"/>
    <mergeCell ref="R6:R7"/>
    <mergeCell ref="S6:S7"/>
    <mergeCell ref="T6:T7"/>
    <mergeCell ref="U6:U7"/>
    <mergeCell ref="V6:V7"/>
    <mergeCell ref="W6:W7"/>
    <mergeCell ref="AL6:AQ6"/>
    <mergeCell ref="K1:M3"/>
    <mergeCell ref="A5:K5"/>
    <mergeCell ref="L5:Q5"/>
    <mergeCell ref="R5:AK5"/>
    <mergeCell ref="AY6:AY7"/>
    <mergeCell ref="AZ6:AZ7"/>
    <mergeCell ref="AA6:AA7"/>
    <mergeCell ref="AF6:AK6"/>
    <mergeCell ref="A8:A11"/>
    <mergeCell ref="C8:C11"/>
    <mergeCell ref="D8:D11"/>
    <mergeCell ref="E8:E11"/>
    <mergeCell ref="F8:F11"/>
    <mergeCell ref="H8:H11"/>
    <mergeCell ref="J8:J11"/>
    <mergeCell ref="K8:K11"/>
    <mergeCell ref="L8:L11"/>
    <mergeCell ref="M8:M11"/>
    <mergeCell ref="N8:N11"/>
    <mergeCell ref="O8:O11"/>
    <mergeCell ref="P8:P11"/>
    <mergeCell ref="Q8:Q11"/>
    <mergeCell ref="AF8:AF11"/>
    <mergeCell ref="AG8:AG11"/>
  </mergeCells>
  <conditionalFormatting sqref="Q8:Q11">
    <cfRule type="containsText" dxfId="88" priority="77" operator="containsText" text="baja">
      <formula>NOT(ISERROR(SEARCH("baja",Q8)))</formula>
    </cfRule>
    <cfRule type="containsText" dxfId="87" priority="80" operator="containsText" text="Alta">
      <formula>NOT(ISERROR(SEARCH("Alta",Q8)))</formula>
    </cfRule>
  </conditionalFormatting>
  <conditionalFormatting sqref="Q8:Q11">
    <cfRule type="containsText" dxfId="86" priority="78" operator="containsText" text="Moderada">
      <formula>NOT(ISERROR(SEARCH("Moderada",Q8)))</formula>
    </cfRule>
    <cfRule type="containsText" dxfId="85" priority="79" operator="containsText" text="Extrema">
      <formula>NOT(ISERROR(SEARCH("Extrema",Q8)))</formula>
    </cfRule>
  </conditionalFormatting>
  <conditionalFormatting sqref="AV8:AV11">
    <cfRule type="cellIs" dxfId="84" priority="73" operator="between">
      <formula>76</formula>
      <formula>100</formula>
    </cfRule>
    <cfRule type="cellIs" dxfId="83" priority="74" operator="between">
      <formula>1</formula>
      <formula>50</formula>
    </cfRule>
    <cfRule type="cellIs" dxfId="82" priority="75" operator="between">
      <formula>50</formula>
      <formula>75</formula>
    </cfRule>
    <cfRule type="cellIs" dxfId="81" priority="76" operator="between">
      <formula>0</formula>
      <formula>0</formula>
    </cfRule>
  </conditionalFormatting>
  <conditionalFormatting sqref="AK8">
    <cfRule type="containsText" dxfId="80" priority="69" operator="containsText" text="baja">
      <formula>NOT(ISERROR(SEARCH("baja",AK8)))</formula>
    </cfRule>
    <cfRule type="containsText" dxfId="79" priority="72" operator="containsText" text="Alta">
      <formula>NOT(ISERROR(SEARCH("Alta",AK8)))</formula>
    </cfRule>
  </conditionalFormatting>
  <conditionalFormatting sqref="AK8">
    <cfRule type="containsText" dxfId="78" priority="70" operator="containsText" text="Moderada">
      <formula>NOT(ISERROR(SEARCH("Moderada",AK8)))</formula>
    </cfRule>
    <cfRule type="containsText" dxfId="77" priority="71" operator="containsText" text="Extrema">
      <formula>NOT(ISERROR(SEARCH("Extrema",AK8)))</formula>
    </cfRule>
  </conditionalFormatting>
  <conditionalFormatting sqref="AW8:AW11">
    <cfRule type="containsText" dxfId="76" priority="65" operator="containsText" text="baja">
      <formula>NOT(ISERROR(SEARCH("baja",AW8)))</formula>
    </cfRule>
    <cfRule type="containsText" dxfId="75" priority="68" operator="containsText" text="Alta">
      <formula>NOT(ISERROR(SEARCH("Alta",AW8)))</formula>
    </cfRule>
  </conditionalFormatting>
  <conditionalFormatting sqref="AW8:AW11">
    <cfRule type="containsText" dxfId="74" priority="66" operator="containsText" text="Moderada">
      <formula>NOT(ISERROR(SEARCH("Moderada",AW8)))</formula>
    </cfRule>
    <cfRule type="containsText" dxfId="73" priority="67" operator="containsText" text="Extrema">
      <formula>NOT(ISERROR(SEARCH("Extrema",AW8)))</formula>
    </cfRule>
  </conditionalFormatting>
  <conditionalFormatting sqref="Q24:Q27">
    <cfRule type="containsText" dxfId="72" priority="21" operator="containsText" text="baja">
      <formula>NOT(ISERROR(SEARCH("baja",Q24)))</formula>
    </cfRule>
    <cfRule type="containsText" dxfId="71" priority="24" operator="containsText" text="Alta">
      <formula>NOT(ISERROR(SEARCH("Alta",Q24)))</formula>
    </cfRule>
  </conditionalFormatting>
  <conditionalFormatting sqref="Q24:Q27">
    <cfRule type="containsText" dxfId="70" priority="22" operator="containsText" text="Moderada">
      <formula>NOT(ISERROR(SEARCH("Moderada",Q24)))</formula>
    </cfRule>
    <cfRule type="containsText" dxfId="69" priority="23" operator="containsText" text="Extrema">
      <formula>NOT(ISERROR(SEARCH("Extrema",Q24)))</formula>
    </cfRule>
  </conditionalFormatting>
  <conditionalFormatting sqref="AV24:AV27">
    <cfRule type="cellIs" dxfId="68" priority="17" operator="between">
      <formula>76</formula>
      <formula>100</formula>
    </cfRule>
    <cfRule type="cellIs" dxfId="67" priority="18" operator="between">
      <formula>1</formula>
      <formula>50</formula>
    </cfRule>
    <cfRule type="cellIs" dxfId="66" priority="19" operator="between">
      <formula>50</formula>
      <formula>75</formula>
    </cfRule>
    <cfRule type="cellIs" dxfId="65" priority="20" operator="between">
      <formula>0</formula>
      <formula>0</formula>
    </cfRule>
  </conditionalFormatting>
  <conditionalFormatting sqref="AK24">
    <cfRule type="containsText" dxfId="64" priority="13" operator="containsText" text="baja">
      <formula>NOT(ISERROR(SEARCH("baja",AK24)))</formula>
    </cfRule>
    <cfRule type="containsText" dxfId="63" priority="16" operator="containsText" text="Alta">
      <formula>NOT(ISERROR(SEARCH("Alta",AK24)))</formula>
    </cfRule>
  </conditionalFormatting>
  <conditionalFormatting sqref="AK24">
    <cfRule type="containsText" dxfId="62" priority="14" operator="containsText" text="Moderada">
      <formula>NOT(ISERROR(SEARCH("Moderada",AK24)))</formula>
    </cfRule>
    <cfRule type="containsText" dxfId="61" priority="15" operator="containsText" text="Extrema">
      <formula>NOT(ISERROR(SEARCH("Extrema",AK24)))</formula>
    </cfRule>
  </conditionalFormatting>
  <conditionalFormatting sqref="Q12:Q15">
    <cfRule type="containsText" dxfId="60" priority="61" operator="containsText" text="baja">
      <formula>NOT(ISERROR(SEARCH("baja",Q12)))</formula>
    </cfRule>
    <cfRule type="containsText" dxfId="59" priority="64" operator="containsText" text="Alta">
      <formula>NOT(ISERROR(SEARCH("Alta",Q12)))</formula>
    </cfRule>
  </conditionalFormatting>
  <conditionalFormatting sqref="Q12:Q15">
    <cfRule type="containsText" dxfId="58" priority="62" operator="containsText" text="Moderada">
      <formula>NOT(ISERROR(SEARCH("Moderada",Q12)))</formula>
    </cfRule>
    <cfRule type="containsText" dxfId="57" priority="63" operator="containsText" text="Extrema">
      <formula>NOT(ISERROR(SEARCH("Extrema",Q12)))</formula>
    </cfRule>
  </conditionalFormatting>
  <conditionalFormatting sqref="AV12:AV15">
    <cfRule type="cellIs" dxfId="56" priority="57" operator="between">
      <formula>76</formula>
      <formula>100</formula>
    </cfRule>
    <cfRule type="cellIs" dxfId="55" priority="58" operator="between">
      <formula>1</formula>
      <formula>50</formula>
    </cfRule>
    <cfRule type="cellIs" dxfId="54" priority="59" operator="between">
      <formula>50</formula>
      <formula>75</formula>
    </cfRule>
    <cfRule type="cellIs" dxfId="53" priority="60" operator="between">
      <formula>0</formula>
      <formula>0</formula>
    </cfRule>
  </conditionalFormatting>
  <conditionalFormatting sqref="AK12">
    <cfRule type="containsText" dxfId="52" priority="53" operator="containsText" text="baja">
      <formula>NOT(ISERROR(SEARCH("baja",AK12)))</formula>
    </cfRule>
    <cfRule type="containsText" dxfId="51" priority="56" operator="containsText" text="Alta">
      <formula>NOT(ISERROR(SEARCH("Alta",AK12)))</formula>
    </cfRule>
  </conditionalFormatting>
  <conditionalFormatting sqref="AK12">
    <cfRule type="containsText" dxfId="50" priority="54" operator="containsText" text="Moderada">
      <formula>NOT(ISERROR(SEARCH("Moderada",AK12)))</formula>
    </cfRule>
    <cfRule type="containsText" dxfId="49" priority="55" operator="containsText" text="Extrema">
      <formula>NOT(ISERROR(SEARCH("Extrema",AK12)))</formula>
    </cfRule>
  </conditionalFormatting>
  <conditionalFormatting sqref="AW12:AW15">
    <cfRule type="containsText" dxfId="48" priority="49" operator="containsText" text="baja">
      <formula>NOT(ISERROR(SEARCH("baja",AW12)))</formula>
    </cfRule>
    <cfRule type="containsText" dxfId="47" priority="52" operator="containsText" text="Alta">
      <formula>NOT(ISERROR(SEARCH("Alta",AW12)))</formula>
    </cfRule>
  </conditionalFormatting>
  <conditionalFormatting sqref="AW12:AW15">
    <cfRule type="containsText" dxfId="46" priority="50" operator="containsText" text="Moderada">
      <formula>NOT(ISERROR(SEARCH("Moderada",AW12)))</formula>
    </cfRule>
    <cfRule type="containsText" dxfId="45" priority="51" operator="containsText" text="Extrema">
      <formula>NOT(ISERROR(SEARCH("Extrema",AW12)))</formula>
    </cfRule>
  </conditionalFormatting>
  <conditionalFormatting sqref="Q16:Q19">
    <cfRule type="containsText" dxfId="44" priority="45" operator="containsText" text="baja">
      <formula>NOT(ISERROR(SEARCH("baja",Q16)))</formula>
    </cfRule>
    <cfRule type="containsText" dxfId="43" priority="48" operator="containsText" text="Alta">
      <formula>NOT(ISERROR(SEARCH("Alta",Q16)))</formula>
    </cfRule>
  </conditionalFormatting>
  <conditionalFormatting sqref="Q16:Q19">
    <cfRule type="containsText" dxfId="42" priority="46" operator="containsText" text="Moderada">
      <formula>NOT(ISERROR(SEARCH("Moderada",Q16)))</formula>
    </cfRule>
    <cfRule type="containsText" dxfId="41" priority="47" operator="containsText" text="Extrema">
      <formula>NOT(ISERROR(SEARCH("Extrema",Q16)))</formula>
    </cfRule>
  </conditionalFormatting>
  <conditionalFormatting sqref="AV16:AV19">
    <cfRule type="cellIs" dxfId="40" priority="41" operator="between">
      <formula>76</formula>
      <formula>100</formula>
    </cfRule>
    <cfRule type="cellIs" dxfId="39" priority="42" operator="between">
      <formula>1</formula>
      <formula>50</formula>
    </cfRule>
    <cfRule type="cellIs" dxfId="38" priority="43" operator="between">
      <formula>50</formula>
      <formula>75</formula>
    </cfRule>
    <cfRule type="cellIs" dxfId="37" priority="44" operator="between">
      <formula>0</formula>
      <formula>0</formula>
    </cfRule>
  </conditionalFormatting>
  <conditionalFormatting sqref="AK16">
    <cfRule type="containsText" dxfId="36" priority="37" operator="containsText" text="baja">
      <formula>NOT(ISERROR(SEARCH("baja",AK16)))</formula>
    </cfRule>
    <cfRule type="containsText" dxfId="35" priority="40" operator="containsText" text="Alta">
      <formula>NOT(ISERROR(SEARCH("Alta",AK16)))</formula>
    </cfRule>
  </conditionalFormatting>
  <conditionalFormatting sqref="AK16">
    <cfRule type="containsText" dxfId="34" priority="38" operator="containsText" text="Moderada">
      <formula>NOT(ISERROR(SEARCH("Moderada",AK16)))</formula>
    </cfRule>
    <cfRule type="containsText" dxfId="33" priority="39" operator="containsText" text="Extrema">
      <formula>NOT(ISERROR(SEARCH("Extrema",AK16)))</formula>
    </cfRule>
  </conditionalFormatting>
  <conditionalFormatting sqref="Q20:Q23">
    <cfRule type="containsText" dxfId="32" priority="33" operator="containsText" text="baja">
      <formula>NOT(ISERROR(SEARCH("baja",Q20)))</formula>
    </cfRule>
    <cfRule type="containsText" dxfId="31" priority="36" operator="containsText" text="Alta">
      <formula>NOT(ISERROR(SEARCH("Alta",Q20)))</formula>
    </cfRule>
  </conditionalFormatting>
  <conditionalFormatting sqref="Q20:Q23">
    <cfRule type="containsText" dxfId="30" priority="34" operator="containsText" text="Moderada">
      <formula>NOT(ISERROR(SEARCH("Moderada",Q20)))</formula>
    </cfRule>
    <cfRule type="containsText" dxfId="29" priority="35" operator="containsText" text="Extrema">
      <formula>NOT(ISERROR(SEARCH("Extrema",Q20)))</formula>
    </cfRule>
  </conditionalFormatting>
  <conditionalFormatting sqref="AV20:AV23">
    <cfRule type="cellIs" dxfId="28" priority="29" operator="between">
      <formula>76</formula>
      <formula>100</formula>
    </cfRule>
    <cfRule type="cellIs" dxfId="27" priority="30" operator="between">
      <formula>1</formula>
      <formula>50</formula>
    </cfRule>
    <cfRule type="cellIs" dxfId="26" priority="31" operator="between">
      <formula>50</formula>
      <formula>75</formula>
    </cfRule>
    <cfRule type="cellIs" dxfId="25" priority="32" operator="between">
      <formula>0</formula>
      <formula>0</formula>
    </cfRule>
  </conditionalFormatting>
  <conditionalFormatting sqref="AK20">
    <cfRule type="containsText" dxfId="24" priority="25" operator="containsText" text="baja">
      <formula>NOT(ISERROR(SEARCH("baja",AK20)))</formula>
    </cfRule>
    <cfRule type="containsText" dxfId="23" priority="28" operator="containsText" text="Alta">
      <formula>NOT(ISERROR(SEARCH("Alta",AK20)))</formula>
    </cfRule>
  </conditionalFormatting>
  <conditionalFormatting sqref="AK20">
    <cfRule type="containsText" dxfId="22" priority="26" operator="containsText" text="Moderada">
      <formula>NOT(ISERROR(SEARCH("Moderada",AK20)))</formula>
    </cfRule>
    <cfRule type="containsText" dxfId="21" priority="27" operator="containsText" text="Extrema">
      <formula>NOT(ISERROR(SEARCH("Extrema",AK20)))</formula>
    </cfRule>
  </conditionalFormatting>
  <conditionalFormatting sqref="AW16:AW19">
    <cfRule type="containsText" dxfId="20" priority="9" operator="containsText" text="baja">
      <formula>NOT(ISERROR(SEARCH("baja",AW16)))</formula>
    </cfRule>
    <cfRule type="containsText" dxfId="19" priority="12" operator="containsText" text="Alta">
      <formula>NOT(ISERROR(SEARCH("Alta",AW16)))</formula>
    </cfRule>
  </conditionalFormatting>
  <conditionalFormatting sqref="AW16:AW19">
    <cfRule type="containsText" dxfId="18" priority="10" operator="containsText" text="Moderada">
      <formula>NOT(ISERROR(SEARCH("Moderada",AW16)))</formula>
    </cfRule>
    <cfRule type="containsText" dxfId="17" priority="11" operator="containsText" text="Extrema">
      <formula>NOT(ISERROR(SEARCH("Extrema",AW16)))</formula>
    </cfRule>
  </conditionalFormatting>
  <conditionalFormatting sqref="AW20:AW23">
    <cfRule type="containsText" dxfId="16" priority="5" operator="containsText" text="baja">
      <formula>NOT(ISERROR(SEARCH("baja",AW20)))</formula>
    </cfRule>
    <cfRule type="containsText" dxfId="15" priority="8" operator="containsText" text="Alta">
      <formula>NOT(ISERROR(SEARCH("Alta",AW20)))</formula>
    </cfRule>
  </conditionalFormatting>
  <conditionalFormatting sqref="AW20:AW23">
    <cfRule type="containsText" dxfId="14" priority="6" operator="containsText" text="Moderada">
      <formula>NOT(ISERROR(SEARCH("Moderada",AW20)))</formula>
    </cfRule>
    <cfRule type="containsText" dxfId="13" priority="7" operator="containsText" text="Extrema">
      <formula>NOT(ISERROR(SEARCH("Extrema",AW20)))</formula>
    </cfRule>
  </conditionalFormatting>
  <conditionalFormatting sqref="AW24:AW27">
    <cfRule type="containsText" dxfId="12" priority="1" operator="containsText" text="baja">
      <formula>NOT(ISERROR(SEARCH("baja",AW24)))</formula>
    </cfRule>
    <cfRule type="containsText" dxfId="11" priority="4" operator="containsText" text="Alta">
      <formula>NOT(ISERROR(SEARCH("Alta",AW24)))</formula>
    </cfRule>
  </conditionalFormatting>
  <conditionalFormatting sqref="AW24:AW27">
    <cfRule type="containsText" dxfId="10" priority="2" operator="containsText" text="Moderada">
      <formula>NOT(ISERROR(SEARCH("Moderada",AW24)))</formula>
    </cfRule>
    <cfRule type="containsText" dxfId="9" priority="3" operator="containsText" text="Extrema">
      <formula>NOT(ISERROR(SEARCH("Extrema",AW24)))</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A2006FA-AF96-4E01-ADD0-4A27393C7759}">
          <x14:formula1>
            <xm:f>Listas!$R$2:$R$3</xm:f>
          </x14:formula1>
          <xm:sqref>B8:B27</xm:sqref>
        </x14:dataValidation>
        <x14:dataValidation type="list" allowBlank="1" showInputMessage="1" showErrorMessage="1" xr:uid="{FF5D7E03-2D29-449C-A8E1-8A84CF4EB59A}">
          <x14:formula1>
            <xm:f>Listas!$P$2:$P$4</xm:f>
          </x14:formula1>
          <xm:sqref>BD8:BD27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J4" sqref="J4"/>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245</v>
      </c>
      <c r="E1" s="477" t="s">
        <v>157</v>
      </c>
      <c r="F1" s="477"/>
      <c r="H1" s="478" t="s">
        <v>16</v>
      </c>
      <c r="I1" s="478"/>
      <c r="J1" s="478"/>
      <c r="K1" s="478"/>
      <c r="L1" s="478"/>
      <c r="N1" s="15" t="s">
        <v>22</v>
      </c>
      <c r="P1" s="17" t="s">
        <v>45</v>
      </c>
      <c r="R1" s="17" t="s">
        <v>246</v>
      </c>
      <c r="T1" s="18" t="s">
        <v>48</v>
      </c>
    </row>
    <row r="2" spans="1:23" ht="49.5" customHeight="1">
      <c r="A2" s="19" t="s">
        <v>247</v>
      </c>
      <c r="C2" s="21" t="s">
        <v>132</v>
      </c>
      <c r="E2" s="24" t="s">
        <v>248</v>
      </c>
      <c r="F2" s="24" t="s">
        <v>31</v>
      </c>
      <c r="H2" s="32" t="s">
        <v>66</v>
      </c>
      <c r="I2" s="32" t="s">
        <v>107</v>
      </c>
      <c r="J2" s="32" t="s">
        <v>68</v>
      </c>
      <c r="K2" s="32" t="s">
        <v>69</v>
      </c>
      <c r="L2" s="32" t="s">
        <v>70</v>
      </c>
      <c r="N2" s="31" t="s">
        <v>249</v>
      </c>
      <c r="P2" s="44" t="s">
        <v>250</v>
      </c>
      <c r="R2" s="32" t="s">
        <v>53</v>
      </c>
      <c r="T2" s="36" t="s">
        <v>77</v>
      </c>
    </row>
    <row r="3" spans="1:23" ht="49.5" customHeight="1">
      <c r="A3" s="19" t="s">
        <v>251</v>
      </c>
      <c r="C3" s="21" t="s">
        <v>62</v>
      </c>
      <c r="E3" s="25" t="s">
        <v>133</v>
      </c>
      <c r="F3" s="25" t="s">
        <v>105</v>
      </c>
      <c r="H3" s="32" t="s">
        <v>87</v>
      </c>
      <c r="I3" s="32" t="s">
        <v>67</v>
      </c>
      <c r="J3" s="32" t="s">
        <v>252</v>
      </c>
      <c r="K3" s="32" t="s">
        <v>253</v>
      </c>
      <c r="L3" s="32" t="s">
        <v>254</v>
      </c>
      <c r="N3" s="33" t="s">
        <v>255</v>
      </c>
      <c r="P3" s="45" t="s">
        <v>74</v>
      </c>
      <c r="R3" s="32" t="s">
        <v>118</v>
      </c>
      <c r="T3" s="36" t="s">
        <v>256</v>
      </c>
    </row>
    <row r="4" spans="1:23" ht="96" customHeight="1">
      <c r="A4" s="19" t="s">
        <v>257</v>
      </c>
      <c r="C4" s="21" t="s">
        <v>258</v>
      </c>
      <c r="E4" s="25" t="s">
        <v>143</v>
      </c>
      <c r="F4" s="25" t="s">
        <v>259</v>
      </c>
      <c r="H4" s="32" t="s">
        <v>260</v>
      </c>
      <c r="I4" s="11"/>
      <c r="J4" s="11"/>
      <c r="K4" s="11"/>
      <c r="L4" s="11"/>
      <c r="N4" s="34" t="s">
        <v>261</v>
      </c>
      <c r="P4" s="44" t="s">
        <v>262</v>
      </c>
    </row>
    <row r="5" spans="1:23" ht="49.5" customHeight="1">
      <c r="A5" s="19" t="s">
        <v>263</v>
      </c>
      <c r="C5" s="21" t="s">
        <v>264</v>
      </c>
      <c r="E5" s="25" t="s">
        <v>265</v>
      </c>
      <c r="F5" s="25" t="s">
        <v>134</v>
      </c>
      <c r="N5" s="34" t="s">
        <v>266</v>
      </c>
    </row>
    <row r="6" spans="1:23" ht="49.5" customHeight="1">
      <c r="A6" s="19" t="s">
        <v>267</v>
      </c>
      <c r="C6" s="22" t="s">
        <v>268</v>
      </c>
      <c r="E6" s="25" t="s">
        <v>63</v>
      </c>
      <c r="F6" s="25" t="s">
        <v>64</v>
      </c>
      <c r="N6" s="30"/>
    </row>
    <row r="7" spans="1:23" ht="49.5" customHeight="1">
      <c r="A7" s="19" t="s">
        <v>269</v>
      </c>
      <c r="E7" s="25" t="s">
        <v>270</v>
      </c>
      <c r="F7" s="25" t="s">
        <v>271</v>
      </c>
    </row>
    <row r="8" spans="1:23" ht="49.5" customHeight="1">
      <c r="A8" s="19" t="s">
        <v>272</v>
      </c>
      <c r="C8" s="16" t="s">
        <v>273</v>
      </c>
      <c r="E8" s="23"/>
      <c r="F8" s="23"/>
    </row>
    <row r="9" spans="1:23" ht="51.75" customHeight="1">
      <c r="A9" s="19" t="s">
        <v>274</v>
      </c>
      <c r="C9" s="32" t="s">
        <v>275</v>
      </c>
    </row>
    <row r="10" spans="1:23" ht="55.5" customHeight="1">
      <c r="A10" s="19" t="s">
        <v>276</v>
      </c>
      <c r="C10" s="32" t="s">
        <v>277</v>
      </c>
      <c r="E10" s="23"/>
      <c r="F10" s="23"/>
    </row>
    <row r="11" spans="1:23" ht="40.5" customHeight="1">
      <c r="A11" s="19" t="s">
        <v>278</v>
      </c>
      <c r="C11" s="32" t="s">
        <v>279</v>
      </c>
    </row>
    <row r="12" spans="1:23" ht="40.5" customHeight="1">
      <c r="C12" s="32" t="s">
        <v>280</v>
      </c>
    </row>
    <row r="13" spans="1:23" ht="40.5" customHeight="1">
      <c r="C13" s="32" t="s">
        <v>281</v>
      </c>
    </row>
    <row r="14" spans="1:23" ht="40.5" customHeight="1"/>
    <row r="15" spans="1:23" ht="40.5" customHeight="1">
      <c r="V15" s="37"/>
    </row>
    <row r="16" spans="1:23">
      <c r="V16" s="38"/>
      <c r="W16" s="38"/>
    </row>
    <row r="17" spans="22:23">
      <c r="V17" s="38"/>
      <c r="W17" s="38"/>
    </row>
    <row r="18" spans="22:23">
      <c r="V18" s="38"/>
      <c r="W18" s="38"/>
    </row>
    <row r="19" spans="22:23">
      <c r="V19" s="38"/>
      <c r="W19" s="38"/>
    </row>
    <row r="20" spans="22:23">
      <c r="V20" s="38"/>
      <c r="W20" s="38"/>
    </row>
    <row r="21" spans="22:23">
      <c r="V21" s="38"/>
      <c r="W21" s="38"/>
    </row>
    <row r="22" spans="22:23">
      <c r="V22" s="38"/>
      <c r="W22" s="38"/>
    </row>
    <row r="23" spans="22:23">
      <c r="V23" s="38"/>
      <c r="W23" s="38"/>
    </row>
    <row r="24" spans="22:23">
      <c r="V24" s="38"/>
      <c r="W24" s="38"/>
    </row>
    <row r="25" spans="22:23">
      <c r="V25" s="38"/>
      <c r="W25" s="38"/>
    </row>
    <row r="26" spans="22:23">
      <c r="V26" s="38"/>
      <c r="W26" s="38"/>
    </row>
    <row r="27" spans="22:23">
      <c r="V27" s="38"/>
      <c r="W27" s="38"/>
    </row>
    <row r="28" spans="22:23">
      <c r="V28" s="38"/>
      <c r="W28" s="38"/>
    </row>
    <row r="29" spans="22:23">
      <c r="V29" s="38"/>
      <c r="W29" s="38"/>
    </row>
    <row r="30" spans="22:23">
      <c r="V30" s="38"/>
      <c r="W30" s="38"/>
    </row>
    <row r="31" spans="22:23">
      <c r="V31" s="38"/>
      <c r="W31" s="38"/>
    </row>
    <row r="32" spans="22:23">
      <c r="V32" s="38"/>
      <c r="W32" s="38"/>
    </row>
    <row r="33" spans="22:23">
      <c r="V33" s="38"/>
      <c r="W33" s="38"/>
    </row>
    <row r="34" spans="22:23">
      <c r="V34" s="38"/>
      <c r="W34" s="38"/>
    </row>
    <row r="35" spans="22:23">
      <c r="V35" s="38"/>
      <c r="W35" s="38"/>
    </row>
    <row r="36" spans="22:23">
      <c r="V36" s="38"/>
      <c r="W36" s="38"/>
    </row>
    <row r="37" spans="22:23">
      <c r="V37" s="38"/>
      <c r="W37" s="38"/>
    </row>
    <row r="38" spans="22:23">
      <c r="V38" s="38"/>
      <c r="W38" s="38"/>
    </row>
    <row r="39" spans="22:23">
      <c r="V39" s="38"/>
      <c r="W39" s="38"/>
    </row>
    <row r="40" spans="22:23">
      <c r="V40" s="38"/>
      <c r="W40" s="38"/>
    </row>
  </sheetData>
  <mergeCells count="2">
    <mergeCell ref="E1:F1"/>
    <mergeCell ref="H1:L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9" customFormat="1" ht="48.75" customHeight="1">
      <c r="B1" s="479" t="s">
        <v>282</v>
      </c>
      <c r="C1" s="479"/>
      <c r="D1" s="479"/>
      <c r="E1" s="479"/>
      <c r="F1" s="479"/>
      <c r="G1" s="479"/>
      <c r="H1" s="479"/>
      <c r="I1" s="479"/>
      <c r="J1" s="479"/>
      <c r="K1" s="479"/>
    </row>
    <row r="2" spans="1:27">
      <c r="C2" s="42" t="s">
        <v>23</v>
      </c>
      <c r="D2" s="40"/>
    </row>
    <row r="3" spans="1:27">
      <c r="C3" s="41">
        <v>0.2</v>
      </c>
      <c r="D3" s="41">
        <v>0.4</v>
      </c>
      <c r="E3" s="41">
        <v>0.6</v>
      </c>
      <c r="F3" s="41">
        <v>0.8</v>
      </c>
      <c r="G3" s="41">
        <v>1</v>
      </c>
      <c r="H3" s="41"/>
      <c r="I3" s="41"/>
      <c r="J3" s="41"/>
      <c r="K3" s="41"/>
      <c r="L3" s="41"/>
      <c r="M3" s="41"/>
      <c r="N3" s="41"/>
      <c r="O3" s="41"/>
      <c r="P3" s="41"/>
      <c r="Q3" s="41"/>
      <c r="R3" s="41"/>
      <c r="S3" s="41"/>
      <c r="T3" s="41"/>
      <c r="U3" s="41"/>
      <c r="V3" s="41"/>
      <c r="W3" s="41"/>
      <c r="X3" s="41"/>
      <c r="Y3" s="41"/>
      <c r="Z3" s="41"/>
      <c r="AA3" s="41"/>
    </row>
    <row r="4" spans="1:27">
      <c r="A4" s="40" t="s">
        <v>35</v>
      </c>
      <c r="B4" s="41">
        <v>0.2</v>
      </c>
      <c r="C4" s="20" t="s">
        <v>283</v>
      </c>
      <c r="D4" s="20" t="s">
        <v>283</v>
      </c>
      <c r="E4" s="20" t="s">
        <v>284</v>
      </c>
      <c r="F4" s="20" t="s">
        <v>285</v>
      </c>
      <c r="G4" s="20" t="s">
        <v>286</v>
      </c>
    </row>
    <row r="5" spans="1:27">
      <c r="B5" s="41">
        <v>0.4</v>
      </c>
      <c r="C5" s="20" t="s">
        <v>283</v>
      </c>
      <c r="D5" s="20" t="s">
        <v>284</v>
      </c>
      <c r="E5" s="20" t="s">
        <v>284</v>
      </c>
      <c r="F5" s="20" t="s">
        <v>285</v>
      </c>
      <c r="G5" s="20" t="s">
        <v>286</v>
      </c>
    </row>
    <row r="6" spans="1:27">
      <c r="B6" s="41">
        <v>0.6</v>
      </c>
      <c r="C6" s="20" t="s">
        <v>284</v>
      </c>
      <c r="D6" s="20" t="s">
        <v>284</v>
      </c>
      <c r="E6" s="20" t="s">
        <v>284</v>
      </c>
      <c r="F6" s="20" t="s">
        <v>285</v>
      </c>
      <c r="G6" s="20" t="s">
        <v>286</v>
      </c>
    </row>
    <row r="7" spans="1:27">
      <c r="B7" s="41">
        <v>0.8</v>
      </c>
      <c r="C7" s="20" t="s">
        <v>284</v>
      </c>
      <c r="D7" s="20" t="s">
        <v>284</v>
      </c>
      <c r="E7" s="20" t="s">
        <v>285</v>
      </c>
      <c r="F7" s="20" t="s">
        <v>285</v>
      </c>
      <c r="G7" s="20" t="s">
        <v>286</v>
      </c>
    </row>
    <row r="8" spans="1:27">
      <c r="B8" s="41">
        <v>1</v>
      </c>
      <c r="C8" s="20" t="s">
        <v>285</v>
      </c>
      <c r="D8" s="20" t="s">
        <v>285</v>
      </c>
      <c r="E8" s="20" t="s">
        <v>285</v>
      </c>
      <c r="F8" s="20" t="s">
        <v>285</v>
      </c>
      <c r="G8" s="20" t="s">
        <v>286</v>
      </c>
    </row>
    <row r="9" spans="1:27">
      <c r="B9" s="41"/>
    </row>
    <row r="10" spans="1:27">
      <c r="B10" s="41"/>
    </row>
    <row r="20" spans="1:10" ht="29.25" customHeight="1">
      <c r="A20" s="479" t="s">
        <v>287</v>
      </c>
      <c r="B20" s="479"/>
      <c r="C20" s="479"/>
      <c r="D20" s="479"/>
      <c r="E20" s="479"/>
      <c r="F20" s="479"/>
      <c r="G20" s="479"/>
      <c r="H20" s="479"/>
      <c r="I20" s="479"/>
      <c r="J20" s="479"/>
    </row>
    <row r="22" spans="1:10">
      <c r="C22" s="42" t="s">
        <v>23</v>
      </c>
      <c r="D22" s="40"/>
    </row>
    <row r="23" spans="1:10">
      <c r="B23" s="20"/>
      <c r="C23" s="46" t="s">
        <v>288</v>
      </c>
      <c r="D23" s="46" t="s">
        <v>289</v>
      </c>
      <c r="E23" s="46" t="s">
        <v>284</v>
      </c>
      <c r="F23" s="46" t="s">
        <v>290</v>
      </c>
      <c r="G23" s="46" t="s">
        <v>291</v>
      </c>
    </row>
    <row r="24" spans="1:10">
      <c r="A24" s="40" t="s">
        <v>35</v>
      </c>
      <c r="B24" s="46" t="s">
        <v>292</v>
      </c>
      <c r="C24" s="20" t="s">
        <v>293</v>
      </c>
      <c r="D24" s="20" t="s">
        <v>293</v>
      </c>
      <c r="E24" s="20" t="s">
        <v>286</v>
      </c>
      <c r="F24" s="20" t="s">
        <v>286</v>
      </c>
      <c r="G24" s="20" t="s">
        <v>286</v>
      </c>
    </row>
    <row r="25" spans="1:10">
      <c r="B25" s="46" t="s">
        <v>294</v>
      </c>
      <c r="C25" s="20" t="s">
        <v>293</v>
      </c>
      <c r="D25" s="20" t="s">
        <v>293</v>
      </c>
      <c r="E25" s="20" t="s">
        <v>285</v>
      </c>
      <c r="F25" s="20" t="s">
        <v>286</v>
      </c>
      <c r="G25" s="20" t="s">
        <v>286</v>
      </c>
    </row>
    <row r="26" spans="1:10">
      <c r="B26" s="46" t="s">
        <v>295</v>
      </c>
      <c r="C26" s="20" t="s">
        <v>293</v>
      </c>
      <c r="D26" s="20" t="s">
        <v>293</v>
      </c>
      <c r="E26" s="20" t="s">
        <v>285</v>
      </c>
      <c r="F26" s="20" t="s">
        <v>286</v>
      </c>
      <c r="G26" s="20" t="s">
        <v>286</v>
      </c>
    </row>
    <row r="27" spans="1:10">
      <c r="B27" s="46" t="s">
        <v>296</v>
      </c>
      <c r="C27" s="20" t="s">
        <v>293</v>
      </c>
      <c r="D27" s="20" t="s">
        <v>293</v>
      </c>
      <c r="E27" s="20" t="s">
        <v>284</v>
      </c>
      <c r="F27" s="20" t="s">
        <v>285</v>
      </c>
      <c r="G27" s="20" t="s">
        <v>286</v>
      </c>
    </row>
    <row r="28" spans="1:10">
      <c r="B28" s="46" t="s">
        <v>297</v>
      </c>
      <c r="C28" s="20" t="s">
        <v>293</v>
      </c>
      <c r="D28" s="20" t="s">
        <v>293</v>
      </c>
      <c r="E28" s="20" t="s">
        <v>284</v>
      </c>
      <c r="F28" s="20" t="s">
        <v>285</v>
      </c>
      <c r="G28" s="20" t="s">
        <v>286</v>
      </c>
    </row>
  </sheetData>
  <mergeCells count="2">
    <mergeCell ref="B1:K1"/>
    <mergeCell ref="A20:J2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483" t="s">
        <v>298</v>
      </c>
      <c r="B1" s="483"/>
      <c r="C1" s="483"/>
    </row>
    <row r="2" spans="1:3">
      <c r="A2" s="1" t="s">
        <v>299</v>
      </c>
      <c r="B2" s="1" t="s">
        <v>300</v>
      </c>
      <c r="C2" s="1" t="s">
        <v>301</v>
      </c>
    </row>
    <row r="3" spans="1:3">
      <c r="A3" s="2" t="s">
        <v>302</v>
      </c>
      <c r="B3" s="2" t="s">
        <v>303</v>
      </c>
      <c r="C3" s="2" t="s">
        <v>304</v>
      </c>
    </row>
    <row r="4" spans="1:3">
      <c r="A4" s="2" t="s">
        <v>305</v>
      </c>
      <c r="B4" s="2" t="s">
        <v>306</v>
      </c>
      <c r="C4" s="2" t="s">
        <v>307</v>
      </c>
    </row>
    <row r="5" spans="1:3">
      <c r="A5" s="2" t="s">
        <v>308</v>
      </c>
      <c r="B5" s="2" t="s">
        <v>309</v>
      </c>
      <c r="C5" s="2" t="s">
        <v>310</v>
      </c>
    </row>
    <row r="6" spans="1:3">
      <c r="A6" s="2" t="s">
        <v>311</v>
      </c>
      <c r="B6" s="2" t="s">
        <v>312</v>
      </c>
      <c r="C6" s="2" t="s">
        <v>313</v>
      </c>
    </row>
    <row r="7" spans="1:3">
      <c r="A7" s="2" t="s">
        <v>314</v>
      </c>
      <c r="B7" s="2" t="s">
        <v>315</v>
      </c>
      <c r="C7" s="2" t="s">
        <v>316</v>
      </c>
    </row>
    <row r="8" spans="1:3">
      <c r="A8" s="2" t="s">
        <v>317</v>
      </c>
      <c r="B8" s="2" t="s">
        <v>318</v>
      </c>
      <c r="C8" s="2" t="s">
        <v>319</v>
      </c>
    </row>
    <row r="9" spans="1:3">
      <c r="A9" s="2"/>
      <c r="B9" s="2"/>
      <c r="C9" s="2" t="s">
        <v>320</v>
      </c>
    </row>
    <row r="11" spans="1:3">
      <c r="A11" s="1" t="s">
        <v>321</v>
      </c>
    </row>
    <row r="12" spans="1:3">
      <c r="A12" s="2" t="s">
        <v>314</v>
      </c>
    </row>
    <row r="13" spans="1:3">
      <c r="A13" s="2" t="s">
        <v>322</v>
      </c>
    </row>
    <row r="14" spans="1:3">
      <c r="A14" s="2" t="s">
        <v>323</v>
      </c>
    </row>
    <row r="15" spans="1:3">
      <c r="A15" s="2" t="s">
        <v>324</v>
      </c>
    </row>
    <row r="16" spans="1:3">
      <c r="A16" s="2" t="s">
        <v>312</v>
      </c>
    </row>
    <row r="17" spans="1:3">
      <c r="A17" s="2" t="s">
        <v>325</v>
      </c>
    </row>
    <row r="18" spans="1:3">
      <c r="A18" s="2" t="s">
        <v>326</v>
      </c>
    </row>
    <row r="19" spans="1:3">
      <c r="A19" s="2" t="s">
        <v>327</v>
      </c>
    </row>
    <row r="20" spans="1:3">
      <c r="A20" s="2" t="s">
        <v>328</v>
      </c>
    </row>
    <row r="22" spans="1:3">
      <c r="A22" s="483" t="s">
        <v>329</v>
      </c>
      <c r="B22" s="483"/>
    </row>
    <row r="23" spans="1:3">
      <c r="A23" s="1" t="s">
        <v>330</v>
      </c>
      <c r="B23" s="1" t="s">
        <v>218</v>
      </c>
    </row>
    <row r="24" spans="1:3">
      <c r="A24" s="2" t="s">
        <v>331</v>
      </c>
      <c r="B24" s="2" t="s">
        <v>332</v>
      </c>
    </row>
    <row r="25" spans="1:3">
      <c r="A25" s="2" t="s">
        <v>333</v>
      </c>
      <c r="B25" s="2" t="s">
        <v>334</v>
      </c>
    </row>
    <row r="26" spans="1:3">
      <c r="A26" s="2" t="s">
        <v>335</v>
      </c>
      <c r="B26" s="2" t="s">
        <v>336</v>
      </c>
    </row>
    <row r="27" spans="1:3">
      <c r="A27" s="2" t="s">
        <v>337</v>
      </c>
      <c r="B27" s="2" t="s">
        <v>338</v>
      </c>
    </row>
    <row r="28" spans="1:3">
      <c r="A28" s="2" t="s">
        <v>339</v>
      </c>
      <c r="B28" s="2" t="s">
        <v>340</v>
      </c>
    </row>
    <row r="30" spans="1:3">
      <c r="A30" s="483" t="s">
        <v>341</v>
      </c>
      <c r="B30" s="483"/>
      <c r="C30" s="483"/>
    </row>
    <row r="31" spans="1:3">
      <c r="A31" s="1" t="s">
        <v>330</v>
      </c>
      <c r="B31" s="1" t="s">
        <v>218</v>
      </c>
      <c r="C31" s="4" t="s">
        <v>341</v>
      </c>
    </row>
    <row r="32" spans="1:3">
      <c r="A32" s="5" t="s">
        <v>339</v>
      </c>
      <c r="B32" s="2" t="s">
        <v>332</v>
      </c>
      <c r="C32" s="2" t="s">
        <v>342</v>
      </c>
    </row>
    <row r="33" spans="1:3">
      <c r="A33" s="5" t="s">
        <v>339</v>
      </c>
      <c r="B33" s="2" t="s">
        <v>334</v>
      </c>
      <c r="C33" s="2" t="s">
        <v>342</v>
      </c>
    </row>
    <row r="34" spans="1:3">
      <c r="A34" s="5" t="s">
        <v>339</v>
      </c>
      <c r="B34" s="2" t="s">
        <v>336</v>
      </c>
      <c r="C34" s="2" t="s">
        <v>336</v>
      </c>
    </row>
    <row r="35" spans="1:3">
      <c r="A35" s="5" t="s">
        <v>339</v>
      </c>
      <c r="B35" s="2" t="s">
        <v>338</v>
      </c>
      <c r="C35" s="2" t="s">
        <v>343</v>
      </c>
    </row>
    <row r="36" spans="1:3">
      <c r="A36" s="5" t="s">
        <v>339</v>
      </c>
      <c r="B36" s="2" t="s">
        <v>340</v>
      </c>
      <c r="C36" s="2" t="s">
        <v>344</v>
      </c>
    </row>
    <row r="37" spans="1:3">
      <c r="A37" s="5" t="s">
        <v>337</v>
      </c>
      <c r="B37" s="2" t="s">
        <v>332</v>
      </c>
      <c r="C37" s="2" t="s">
        <v>342</v>
      </c>
    </row>
    <row r="38" spans="1:3">
      <c r="A38" s="5" t="s">
        <v>337</v>
      </c>
      <c r="B38" s="2" t="s">
        <v>334</v>
      </c>
      <c r="C38" s="2" t="s">
        <v>342</v>
      </c>
    </row>
    <row r="39" spans="1:3">
      <c r="A39" s="5" t="s">
        <v>337</v>
      </c>
      <c r="B39" s="2" t="s">
        <v>336</v>
      </c>
      <c r="C39" s="2" t="s">
        <v>336</v>
      </c>
    </row>
    <row r="40" spans="1:3">
      <c r="A40" s="5" t="s">
        <v>337</v>
      </c>
      <c r="B40" s="2" t="s">
        <v>338</v>
      </c>
      <c r="C40" s="2" t="s">
        <v>343</v>
      </c>
    </row>
    <row r="41" spans="1:3">
      <c r="A41" s="5" t="s">
        <v>337</v>
      </c>
      <c r="B41" s="2" t="s">
        <v>340</v>
      </c>
      <c r="C41" s="2" t="s">
        <v>344</v>
      </c>
    </row>
    <row r="42" spans="1:3">
      <c r="A42" s="5" t="s">
        <v>335</v>
      </c>
      <c r="B42" s="2" t="s">
        <v>332</v>
      </c>
      <c r="C42" s="2" t="s">
        <v>342</v>
      </c>
    </row>
    <row r="43" spans="1:3">
      <c r="A43" s="5" t="s">
        <v>335</v>
      </c>
      <c r="B43" s="2" t="s">
        <v>334</v>
      </c>
      <c r="C43" s="2" t="s">
        <v>336</v>
      </c>
    </row>
    <row r="44" spans="1:3">
      <c r="A44" s="5" t="s">
        <v>335</v>
      </c>
      <c r="B44" s="2" t="s">
        <v>336</v>
      </c>
      <c r="C44" s="2" t="s">
        <v>343</v>
      </c>
    </row>
    <row r="45" spans="1:3">
      <c r="A45" s="5" t="s">
        <v>335</v>
      </c>
      <c r="B45" s="2" t="s">
        <v>338</v>
      </c>
      <c r="C45" s="2" t="s">
        <v>344</v>
      </c>
    </row>
    <row r="46" spans="1:3">
      <c r="A46" s="5" t="s">
        <v>335</v>
      </c>
      <c r="B46" s="2" t="s">
        <v>340</v>
      </c>
      <c r="C46" s="2" t="s">
        <v>344</v>
      </c>
    </row>
    <row r="47" spans="1:3">
      <c r="A47" s="6" t="s">
        <v>333</v>
      </c>
      <c r="B47" s="2" t="s">
        <v>332</v>
      </c>
      <c r="C47" s="2" t="s">
        <v>336</v>
      </c>
    </row>
    <row r="48" spans="1:3">
      <c r="A48" s="6" t="s">
        <v>333</v>
      </c>
      <c r="B48" s="2" t="s">
        <v>334</v>
      </c>
      <c r="C48" s="2" t="s">
        <v>343</v>
      </c>
    </row>
    <row r="49" spans="1:3">
      <c r="A49" s="6" t="s">
        <v>333</v>
      </c>
      <c r="B49" s="2" t="s">
        <v>336</v>
      </c>
      <c r="C49" s="2" t="s">
        <v>343</v>
      </c>
    </row>
    <row r="50" spans="1:3">
      <c r="A50" s="6" t="s">
        <v>333</v>
      </c>
      <c r="B50" s="2" t="s">
        <v>338</v>
      </c>
      <c r="C50" s="2" t="s">
        <v>344</v>
      </c>
    </row>
    <row r="51" spans="1:3">
      <c r="A51" s="6" t="s">
        <v>333</v>
      </c>
      <c r="B51" s="2" t="s">
        <v>340</v>
      </c>
      <c r="C51" s="2" t="s">
        <v>344</v>
      </c>
    </row>
    <row r="52" spans="1:3">
      <c r="A52" s="7" t="s">
        <v>331</v>
      </c>
      <c r="B52" s="2" t="s">
        <v>332</v>
      </c>
      <c r="C52" s="2" t="s">
        <v>343</v>
      </c>
    </row>
    <row r="53" spans="1:3">
      <c r="A53" s="7" t="s">
        <v>331</v>
      </c>
      <c r="B53" s="2" t="s">
        <v>334</v>
      </c>
      <c r="C53" s="2" t="s">
        <v>343</v>
      </c>
    </row>
    <row r="54" spans="1:3">
      <c r="A54" s="7" t="s">
        <v>331</v>
      </c>
      <c r="B54" s="2" t="s">
        <v>336</v>
      </c>
      <c r="C54" s="2" t="s">
        <v>344</v>
      </c>
    </row>
    <row r="55" spans="1:3">
      <c r="A55" s="7" t="s">
        <v>331</v>
      </c>
      <c r="B55" s="2" t="s">
        <v>338</v>
      </c>
      <c r="C55" s="2" t="s">
        <v>344</v>
      </c>
    </row>
    <row r="56" spans="1:3">
      <c r="A56" s="7" t="s">
        <v>331</v>
      </c>
      <c r="B56" s="2" t="s">
        <v>340</v>
      </c>
      <c r="C56" s="2" t="s">
        <v>344</v>
      </c>
    </row>
    <row r="59" spans="1:3">
      <c r="A59" s="9" t="s">
        <v>345</v>
      </c>
    </row>
    <row r="60" spans="1:3">
      <c r="A60" s="8" t="s">
        <v>346</v>
      </c>
    </row>
    <row r="61" spans="1:3">
      <c r="A61" s="8" t="s">
        <v>347</v>
      </c>
    </row>
    <row r="64" spans="1:3">
      <c r="A64" s="483" t="s">
        <v>348</v>
      </c>
      <c r="B64" s="483"/>
    </row>
    <row r="65" spans="1:2">
      <c r="A65" s="482" t="s">
        <v>349</v>
      </c>
      <c r="B65" s="2">
        <v>0</v>
      </c>
    </row>
    <row r="66" spans="1:2">
      <c r="A66" s="482"/>
      <c r="B66" s="2">
        <v>15</v>
      </c>
    </row>
    <row r="67" spans="1:2">
      <c r="A67" s="482" t="s">
        <v>350</v>
      </c>
      <c r="B67" s="2">
        <v>0</v>
      </c>
    </row>
    <row r="68" spans="1:2">
      <c r="A68" s="482"/>
      <c r="B68" s="2">
        <v>15</v>
      </c>
    </row>
    <row r="69" spans="1:2">
      <c r="A69" s="482" t="s">
        <v>351</v>
      </c>
      <c r="B69" s="2">
        <v>0</v>
      </c>
    </row>
    <row r="70" spans="1:2">
      <c r="A70" s="482"/>
      <c r="B70" s="2">
        <v>10</v>
      </c>
    </row>
    <row r="71" spans="1:2">
      <c r="A71" s="482"/>
      <c r="B71" s="2">
        <v>15</v>
      </c>
    </row>
    <row r="72" spans="1:2">
      <c r="A72" s="480" t="s">
        <v>352</v>
      </c>
      <c r="B72" s="2">
        <v>0</v>
      </c>
    </row>
    <row r="73" spans="1:2">
      <c r="A73" s="480"/>
      <c r="B73" s="2">
        <v>15</v>
      </c>
    </row>
    <row r="74" spans="1:2">
      <c r="A74" s="481" t="s">
        <v>353</v>
      </c>
      <c r="B74" s="2">
        <v>0</v>
      </c>
    </row>
    <row r="75" spans="1:2">
      <c r="A75" s="481"/>
      <c r="B75" s="2">
        <v>15</v>
      </c>
    </row>
    <row r="76" spans="1:2">
      <c r="A76" s="481" t="s">
        <v>354</v>
      </c>
      <c r="B76" s="2">
        <v>0</v>
      </c>
    </row>
    <row r="77" spans="1:2">
      <c r="A77" s="481"/>
      <c r="B77" s="2">
        <v>5</v>
      </c>
    </row>
    <row r="78" spans="1:2">
      <c r="A78" s="481"/>
      <c r="B78" s="2">
        <v>10</v>
      </c>
    </row>
    <row r="82" spans="1:3">
      <c r="A82" s="484" t="s">
        <v>355</v>
      </c>
      <c r="B82" s="2" t="s">
        <v>356</v>
      </c>
    </row>
    <row r="83" spans="1:3">
      <c r="A83" s="484"/>
      <c r="B83" s="2" t="s">
        <v>336</v>
      </c>
    </row>
    <row r="84" spans="1:3">
      <c r="A84" s="484"/>
      <c r="B84" s="3" t="s">
        <v>357</v>
      </c>
    </row>
    <row r="86" spans="1:3">
      <c r="A86" s="483" t="s">
        <v>358</v>
      </c>
      <c r="B86" s="483"/>
      <c r="C86" s="483"/>
    </row>
    <row r="87" spans="1:3">
      <c r="A87" s="1" t="s">
        <v>359</v>
      </c>
      <c r="B87" s="1" t="s">
        <v>360</v>
      </c>
      <c r="C87" s="1" t="s">
        <v>361</v>
      </c>
    </row>
    <row r="88" spans="1:3">
      <c r="A88" s="2" t="s">
        <v>356</v>
      </c>
      <c r="B88" s="2" t="s">
        <v>356</v>
      </c>
      <c r="C88" s="2" t="s">
        <v>356</v>
      </c>
    </row>
    <row r="89" spans="1:3">
      <c r="A89" s="2" t="s">
        <v>356</v>
      </c>
      <c r="B89" s="2" t="s">
        <v>336</v>
      </c>
      <c r="C89" s="2" t="s">
        <v>336</v>
      </c>
    </row>
    <row r="90" spans="1:3">
      <c r="A90" s="2" t="s">
        <v>356</v>
      </c>
      <c r="B90" s="2" t="s">
        <v>357</v>
      </c>
      <c r="C90" s="2" t="s">
        <v>357</v>
      </c>
    </row>
    <row r="91" spans="1:3">
      <c r="A91" s="2" t="s">
        <v>336</v>
      </c>
      <c r="B91" s="2" t="s">
        <v>356</v>
      </c>
      <c r="C91" s="2" t="s">
        <v>336</v>
      </c>
    </row>
    <row r="92" spans="1:3">
      <c r="A92" s="2" t="s">
        <v>336</v>
      </c>
      <c r="B92" s="2" t="s">
        <v>336</v>
      </c>
      <c r="C92" s="2" t="s">
        <v>336</v>
      </c>
    </row>
    <row r="93" spans="1:3">
      <c r="A93" s="2" t="s">
        <v>336</v>
      </c>
      <c r="B93" s="2" t="s">
        <v>357</v>
      </c>
      <c r="C93" s="2" t="s">
        <v>357</v>
      </c>
    </row>
    <row r="94" spans="1:3">
      <c r="A94" s="2" t="s">
        <v>357</v>
      </c>
      <c r="B94" s="2" t="s">
        <v>356</v>
      </c>
      <c r="C94" s="2" t="s">
        <v>357</v>
      </c>
    </row>
    <row r="95" spans="1:3">
      <c r="A95" s="2" t="s">
        <v>357</v>
      </c>
      <c r="B95" s="2" t="s">
        <v>336</v>
      </c>
      <c r="C95" s="2" t="s">
        <v>357</v>
      </c>
    </row>
    <row r="96" spans="1:3">
      <c r="A96" s="2" t="s">
        <v>357</v>
      </c>
      <c r="B96" s="2" t="s">
        <v>357</v>
      </c>
      <c r="C96" s="2" t="s">
        <v>357</v>
      </c>
    </row>
    <row r="99" spans="1:3" ht="15" customHeight="1">
      <c r="A99" s="480" t="s">
        <v>362</v>
      </c>
      <c r="B99" s="480"/>
      <c r="C99" s="11"/>
    </row>
    <row r="100" spans="1:3">
      <c r="A100" s="2">
        <v>1</v>
      </c>
      <c r="B100" s="2" t="s">
        <v>357</v>
      </c>
    </row>
    <row r="101" spans="1:3">
      <c r="A101" s="2">
        <v>2</v>
      </c>
      <c r="B101" s="2" t="s">
        <v>357</v>
      </c>
    </row>
    <row r="102" spans="1:3">
      <c r="A102" s="2">
        <v>3</v>
      </c>
      <c r="B102" s="2" t="s">
        <v>357</v>
      </c>
    </row>
    <row r="103" spans="1:3">
      <c r="A103" s="2">
        <v>4</v>
      </c>
      <c r="B103" s="2" t="s">
        <v>357</v>
      </c>
    </row>
    <row r="104" spans="1:3">
      <c r="A104" s="2">
        <v>5</v>
      </c>
      <c r="B104" s="2" t="s">
        <v>357</v>
      </c>
    </row>
    <row r="105" spans="1:3">
      <c r="A105" s="2">
        <v>6</v>
      </c>
      <c r="B105" s="2" t="s">
        <v>357</v>
      </c>
    </row>
    <row r="106" spans="1:3">
      <c r="A106" s="2">
        <v>7</v>
      </c>
      <c r="B106" s="2" t="s">
        <v>357</v>
      </c>
    </row>
    <row r="107" spans="1:3">
      <c r="A107" s="2">
        <v>8</v>
      </c>
      <c r="B107" s="2" t="s">
        <v>357</v>
      </c>
    </row>
    <row r="108" spans="1:3">
      <c r="A108" s="2">
        <v>9</v>
      </c>
      <c r="B108" s="2" t="s">
        <v>357</v>
      </c>
    </row>
    <row r="109" spans="1:3">
      <c r="A109" s="2">
        <v>10</v>
      </c>
      <c r="B109" s="2" t="s">
        <v>357</v>
      </c>
    </row>
    <row r="110" spans="1:3">
      <c r="A110" s="2">
        <v>11</v>
      </c>
      <c r="B110" s="2" t="s">
        <v>357</v>
      </c>
    </row>
    <row r="111" spans="1:3">
      <c r="A111" s="2">
        <v>12</v>
      </c>
      <c r="B111" s="2" t="s">
        <v>357</v>
      </c>
    </row>
    <row r="112" spans="1:3">
      <c r="A112" s="2">
        <v>13</v>
      </c>
      <c r="B112" s="2" t="s">
        <v>357</v>
      </c>
    </row>
    <row r="113" spans="1:2">
      <c r="A113" s="2">
        <v>14</v>
      </c>
      <c r="B113" s="2" t="s">
        <v>357</v>
      </c>
    </row>
    <row r="114" spans="1:2">
      <c r="A114" s="2">
        <v>15</v>
      </c>
      <c r="B114" s="2" t="s">
        <v>357</v>
      </c>
    </row>
    <row r="115" spans="1:2">
      <c r="A115" s="2">
        <v>16</v>
      </c>
      <c r="B115" s="2" t="s">
        <v>357</v>
      </c>
    </row>
    <row r="116" spans="1:2">
      <c r="A116" s="2">
        <v>17</v>
      </c>
      <c r="B116" s="2" t="s">
        <v>357</v>
      </c>
    </row>
    <row r="117" spans="1:2">
      <c r="A117" s="2">
        <v>18</v>
      </c>
      <c r="B117" s="2" t="s">
        <v>357</v>
      </c>
    </row>
    <row r="118" spans="1:2">
      <c r="A118" s="2">
        <v>19</v>
      </c>
      <c r="B118" s="2" t="s">
        <v>357</v>
      </c>
    </row>
    <row r="119" spans="1:2">
      <c r="A119" s="2">
        <v>20</v>
      </c>
      <c r="B119" s="2" t="s">
        <v>357</v>
      </c>
    </row>
    <row r="120" spans="1:2">
      <c r="A120" s="2">
        <v>21</v>
      </c>
      <c r="B120" s="2" t="s">
        <v>357</v>
      </c>
    </row>
    <row r="121" spans="1:2">
      <c r="A121" s="2">
        <v>22</v>
      </c>
      <c r="B121" s="2" t="s">
        <v>357</v>
      </c>
    </row>
    <row r="122" spans="1:2">
      <c r="A122" s="2">
        <v>23</v>
      </c>
      <c r="B122" s="2" t="s">
        <v>357</v>
      </c>
    </row>
    <row r="123" spans="1:2">
      <c r="A123" s="2">
        <v>24</v>
      </c>
      <c r="B123" s="2" t="s">
        <v>357</v>
      </c>
    </row>
    <row r="124" spans="1:2">
      <c r="A124" s="2">
        <v>25</v>
      </c>
      <c r="B124" s="2" t="s">
        <v>357</v>
      </c>
    </row>
    <row r="125" spans="1:2">
      <c r="A125" s="2">
        <v>26</v>
      </c>
      <c r="B125" s="2" t="s">
        <v>357</v>
      </c>
    </row>
    <row r="126" spans="1:2">
      <c r="A126" s="2">
        <v>27</v>
      </c>
      <c r="B126" s="2" t="s">
        <v>357</v>
      </c>
    </row>
    <row r="127" spans="1:2">
      <c r="A127" s="2">
        <v>28</v>
      </c>
      <c r="B127" s="2" t="s">
        <v>357</v>
      </c>
    </row>
    <row r="128" spans="1:2">
      <c r="A128" s="2">
        <v>29</v>
      </c>
      <c r="B128" s="2" t="s">
        <v>357</v>
      </c>
    </row>
    <row r="129" spans="1:2">
      <c r="A129" s="2">
        <v>30</v>
      </c>
      <c r="B129" s="2" t="s">
        <v>357</v>
      </c>
    </row>
    <row r="130" spans="1:2">
      <c r="A130" s="2">
        <v>31</v>
      </c>
      <c r="B130" s="2" t="s">
        <v>357</v>
      </c>
    </row>
    <row r="131" spans="1:2">
      <c r="A131" s="2">
        <v>32</v>
      </c>
      <c r="B131" s="2" t="s">
        <v>357</v>
      </c>
    </row>
    <row r="132" spans="1:2">
      <c r="A132" s="2">
        <v>33</v>
      </c>
      <c r="B132" s="2" t="s">
        <v>357</v>
      </c>
    </row>
    <row r="133" spans="1:2">
      <c r="A133" s="2">
        <v>34</v>
      </c>
      <c r="B133" s="2" t="s">
        <v>357</v>
      </c>
    </row>
    <row r="134" spans="1:2">
      <c r="A134" s="2">
        <v>35</v>
      </c>
      <c r="B134" s="2" t="s">
        <v>357</v>
      </c>
    </row>
    <row r="135" spans="1:2">
      <c r="A135" s="2">
        <v>36</v>
      </c>
      <c r="B135" s="2" t="s">
        <v>357</v>
      </c>
    </row>
    <row r="136" spans="1:2">
      <c r="A136" s="2">
        <v>37</v>
      </c>
      <c r="B136" s="2" t="s">
        <v>357</v>
      </c>
    </row>
    <row r="137" spans="1:2">
      <c r="A137" s="2">
        <v>38</v>
      </c>
      <c r="B137" s="2" t="s">
        <v>357</v>
      </c>
    </row>
    <row r="138" spans="1:2">
      <c r="A138" s="2">
        <v>39</v>
      </c>
      <c r="B138" s="2" t="s">
        <v>357</v>
      </c>
    </row>
    <row r="139" spans="1:2">
      <c r="A139" s="2">
        <v>40</v>
      </c>
      <c r="B139" s="2" t="s">
        <v>357</v>
      </c>
    </row>
    <row r="140" spans="1:2">
      <c r="A140" s="2">
        <v>41</v>
      </c>
      <c r="B140" s="2" t="s">
        <v>357</v>
      </c>
    </row>
    <row r="141" spans="1:2">
      <c r="A141" s="2">
        <v>42</v>
      </c>
      <c r="B141" s="2" t="s">
        <v>357</v>
      </c>
    </row>
    <row r="142" spans="1:2">
      <c r="A142" s="2">
        <v>43</v>
      </c>
      <c r="B142" s="2" t="s">
        <v>357</v>
      </c>
    </row>
    <row r="143" spans="1:2">
      <c r="A143" s="2">
        <v>44</v>
      </c>
      <c r="B143" s="2" t="s">
        <v>357</v>
      </c>
    </row>
    <row r="144" spans="1:2">
      <c r="A144" s="2">
        <v>45</v>
      </c>
      <c r="B144" s="2" t="s">
        <v>357</v>
      </c>
    </row>
    <row r="145" spans="1:2">
      <c r="A145" s="2">
        <v>46</v>
      </c>
      <c r="B145" s="2" t="s">
        <v>357</v>
      </c>
    </row>
    <row r="146" spans="1:2">
      <c r="A146" s="2">
        <v>47</v>
      </c>
      <c r="B146" s="2" t="s">
        <v>357</v>
      </c>
    </row>
    <row r="147" spans="1:2">
      <c r="A147" s="2">
        <v>48</v>
      </c>
      <c r="B147" s="2" t="s">
        <v>357</v>
      </c>
    </row>
    <row r="148" spans="1:2">
      <c r="A148" s="2">
        <v>49</v>
      </c>
      <c r="B148" s="2" t="s">
        <v>357</v>
      </c>
    </row>
    <row r="149" spans="1:2">
      <c r="A149" s="2">
        <v>50</v>
      </c>
      <c r="B149" s="2" t="s">
        <v>336</v>
      </c>
    </row>
    <row r="150" spans="1:2">
      <c r="A150" s="2">
        <v>51</v>
      </c>
      <c r="B150" s="2" t="s">
        <v>336</v>
      </c>
    </row>
    <row r="151" spans="1:2">
      <c r="A151" s="2">
        <v>52</v>
      </c>
      <c r="B151" s="2" t="s">
        <v>336</v>
      </c>
    </row>
    <row r="152" spans="1:2">
      <c r="A152" s="2">
        <v>53</v>
      </c>
      <c r="B152" s="2" t="s">
        <v>336</v>
      </c>
    </row>
    <row r="153" spans="1:2">
      <c r="A153" s="2">
        <v>54</v>
      </c>
      <c r="B153" s="2" t="s">
        <v>336</v>
      </c>
    </row>
    <row r="154" spans="1:2">
      <c r="A154" s="2">
        <v>55</v>
      </c>
      <c r="B154" s="2" t="s">
        <v>336</v>
      </c>
    </row>
    <row r="155" spans="1:2">
      <c r="A155" s="2">
        <v>56</v>
      </c>
      <c r="B155" s="2" t="s">
        <v>336</v>
      </c>
    </row>
    <row r="156" spans="1:2">
      <c r="A156" s="2">
        <v>57</v>
      </c>
      <c r="B156" s="2" t="s">
        <v>336</v>
      </c>
    </row>
    <row r="157" spans="1:2">
      <c r="A157" s="2">
        <v>58</v>
      </c>
      <c r="B157" s="2" t="s">
        <v>336</v>
      </c>
    </row>
    <row r="158" spans="1:2">
      <c r="A158" s="2">
        <v>59</v>
      </c>
      <c r="B158" s="2" t="s">
        <v>336</v>
      </c>
    </row>
    <row r="159" spans="1:2">
      <c r="A159" s="2">
        <v>60</v>
      </c>
      <c r="B159" s="2" t="s">
        <v>336</v>
      </c>
    </row>
    <row r="160" spans="1:2">
      <c r="A160" s="2">
        <v>61</v>
      </c>
      <c r="B160" s="2" t="s">
        <v>336</v>
      </c>
    </row>
    <row r="161" spans="1:2">
      <c r="A161" s="2">
        <v>62</v>
      </c>
      <c r="B161" s="2" t="s">
        <v>336</v>
      </c>
    </row>
    <row r="162" spans="1:2">
      <c r="A162" s="2">
        <v>63</v>
      </c>
      <c r="B162" s="2" t="s">
        <v>336</v>
      </c>
    </row>
    <row r="163" spans="1:2">
      <c r="A163" s="2">
        <v>64</v>
      </c>
      <c r="B163" s="2" t="s">
        <v>336</v>
      </c>
    </row>
    <row r="164" spans="1:2">
      <c r="A164" s="2">
        <v>65</v>
      </c>
      <c r="B164" s="2" t="s">
        <v>336</v>
      </c>
    </row>
    <row r="165" spans="1:2">
      <c r="A165" s="2">
        <v>66</v>
      </c>
      <c r="B165" s="2" t="s">
        <v>336</v>
      </c>
    </row>
    <row r="166" spans="1:2">
      <c r="A166" s="2">
        <v>67</v>
      </c>
      <c r="B166" s="2" t="s">
        <v>336</v>
      </c>
    </row>
    <row r="167" spans="1:2">
      <c r="A167" s="2">
        <v>68</v>
      </c>
      <c r="B167" s="2" t="s">
        <v>336</v>
      </c>
    </row>
    <row r="168" spans="1:2">
      <c r="A168" s="2">
        <v>69</v>
      </c>
      <c r="B168" s="2" t="s">
        <v>336</v>
      </c>
    </row>
    <row r="169" spans="1:2">
      <c r="A169" s="2">
        <v>70</v>
      </c>
      <c r="B169" s="2" t="s">
        <v>336</v>
      </c>
    </row>
    <row r="170" spans="1:2">
      <c r="A170" s="2">
        <v>71</v>
      </c>
      <c r="B170" s="2" t="s">
        <v>336</v>
      </c>
    </row>
    <row r="171" spans="1:2">
      <c r="A171" s="2">
        <v>72</v>
      </c>
      <c r="B171" s="2" t="s">
        <v>336</v>
      </c>
    </row>
    <row r="172" spans="1:2">
      <c r="A172" s="2">
        <v>73</v>
      </c>
      <c r="B172" s="2" t="s">
        <v>336</v>
      </c>
    </row>
    <row r="173" spans="1:2">
      <c r="A173" s="2">
        <v>74</v>
      </c>
      <c r="B173" s="2" t="s">
        <v>336</v>
      </c>
    </row>
    <row r="174" spans="1:2">
      <c r="A174" s="2">
        <v>75</v>
      </c>
      <c r="B174" s="2" t="s">
        <v>336</v>
      </c>
    </row>
    <row r="175" spans="1:2">
      <c r="A175" s="2">
        <v>76</v>
      </c>
      <c r="B175" s="2" t="s">
        <v>336</v>
      </c>
    </row>
    <row r="176" spans="1:2">
      <c r="A176" s="2">
        <v>77</v>
      </c>
      <c r="B176" s="2" t="s">
        <v>336</v>
      </c>
    </row>
    <row r="177" spans="1:2">
      <c r="A177" s="2">
        <v>78</v>
      </c>
      <c r="B177" s="2" t="s">
        <v>336</v>
      </c>
    </row>
    <row r="178" spans="1:2">
      <c r="A178" s="2">
        <v>79</v>
      </c>
      <c r="B178" s="2" t="s">
        <v>336</v>
      </c>
    </row>
    <row r="179" spans="1:2">
      <c r="A179" s="2">
        <v>80</v>
      </c>
      <c r="B179" s="2" t="s">
        <v>336</v>
      </c>
    </row>
    <row r="180" spans="1:2">
      <c r="A180" s="2">
        <v>81</v>
      </c>
      <c r="B180" s="2" t="s">
        <v>336</v>
      </c>
    </row>
    <row r="181" spans="1:2">
      <c r="A181" s="2">
        <v>82</v>
      </c>
      <c r="B181" s="2" t="s">
        <v>336</v>
      </c>
    </row>
    <row r="182" spans="1:2">
      <c r="A182" s="2">
        <v>83</v>
      </c>
      <c r="B182" s="2" t="s">
        <v>336</v>
      </c>
    </row>
    <row r="183" spans="1:2">
      <c r="A183" s="2">
        <v>84</v>
      </c>
      <c r="B183" s="2" t="s">
        <v>336</v>
      </c>
    </row>
    <row r="184" spans="1:2">
      <c r="A184" s="2">
        <v>85</v>
      </c>
      <c r="B184" s="2" t="s">
        <v>336</v>
      </c>
    </row>
    <row r="185" spans="1:2">
      <c r="A185" s="2">
        <v>86</v>
      </c>
      <c r="B185" s="2" t="s">
        <v>336</v>
      </c>
    </row>
    <row r="186" spans="1:2">
      <c r="A186" s="2">
        <v>87</v>
      </c>
      <c r="B186" s="2" t="s">
        <v>336</v>
      </c>
    </row>
    <row r="187" spans="1:2">
      <c r="A187" s="2">
        <v>88</v>
      </c>
      <c r="B187" s="2" t="s">
        <v>336</v>
      </c>
    </row>
    <row r="188" spans="1:2">
      <c r="A188" s="2">
        <v>89</v>
      </c>
      <c r="B188" s="2" t="s">
        <v>336</v>
      </c>
    </row>
    <row r="189" spans="1:2">
      <c r="A189" s="2">
        <v>90</v>
      </c>
      <c r="B189" s="2" t="s">
        <v>336</v>
      </c>
    </row>
    <row r="190" spans="1:2">
      <c r="A190" s="2">
        <v>91</v>
      </c>
      <c r="B190" s="2" t="s">
        <v>336</v>
      </c>
    </row>
    <row r="191" spans="1:2">
      <c r="A191" s="2">
        <v>92</v>
      </c>
      <c r="B191" s="2" t="s">
        <v>336</v>
      </c>
    </row>
    <row r="192" spans="1:2">
      <c r="A192" s="2">
        <v>93</v>
      </c>
      <c r="B192" s="2" t="s">
        <v>336</v>
      </c>
    </row>
    <row r="193" spans="1:2">
      <c r="A193" s="2">
        <v>94</v>
      </c>
      <c r="B193" s="2" t="s">
        <v>336</v>
      </c>
    </row>
    <row r="194" spans="1:2">
      <c r="A194" s="2">
        <v>95</v>
      </c>
      <c r="B194" s="2" t="s">
        <v>336</v>
      </c>
    </row>
    <row r="195" spans="1:2">
      <c r="A195" s="2">
        <v>96</v>
      </c>
      <c r="B195" s="2" t="s">
        <v>336</v>
      </c>
    </row>
    <row r="196" spans="1:2">
      <c r="A196" s="2">
        <v>97</v>
      </c>
      <c r="B196" s="2" t="s">
        <v>336</v>
      </c>
    </row>
    <row r="197" spans="1:2">
      <c r="A197" s="2">
        <v>98</v>
      </c>
      <c r="B197" s="2" t="s">
        <v>336</v>
      </c>
    </row>
    <row r="198" spans="1:2">
      <c r="A198" s="2">
        <v>99</v>
      </c>
      <c r="B198" s="2" t="s">
        <v>336</v>
      </c>
    </row>
    <row r="199" spans="1:2">
      <c r="A199" s="2">
        <v>100</v>
      </c>
      <c r="B199" s="2" t="s">
        <v>356</v>
      </c>
    </row>
    <row r="201" spans="1:2" ht="69.75" customHeight="1">
      <c r="A201" s="481" t="s">
        <v>363</v>
      </c>
      <c r="B201" s="481" t="s">
        <v>364</v>
      </c>
    </row>
    <row r="202" spans="1:2">
      <c r="A202" s="482"/>
      <c r="B202" s="482"/>
    </row>
    <row r="203" spans="1:2">
      <c r="A203" s="2" t="s">
        <v>365</v>
      </c>
      <c r="B203" s="2" t="s">
        <v>365</v>
      </c>
    </row>
    <row r="204" spans="1:2">
      <c r="A204" s="2" t="s">
        <v>366</v>
      </c>
      <c r="B204" s="2" t="s">
        <v>367</v>
      </c>
    </row>
    <row r="205" spans="1:2">
      <c r="A205" s="2"/>
      <c r="B205" s="2" t="s">
        <v>366</v>
      </c>
    </row>
    <row r="207" spans="1:2" ht="15" customHeight="1">
      <c r="A207" s="480" t="s">
        <v>368</v>
      </c>
      <c r="B207" s="480"/>
    </row>
    <row r="208" spans="1:2">
      <c r="A208" s="1" t="s">
        <v>365</v>
      </c>
      <c r="B208" s="2">
        <v>2</v>
      </c>
    </row>
    <row r="209" spans="1:3">
      <c r="A209" s="1" t="s">
        <v>367</v>
      </c>
      <c r="B209" s="2">
        <v>1</v>
      </c>
    </row>
    <row r="210" spans="1:3">
      <c r="A210" s="1" t="s">
        <v>366</v>
      </c>
      <c r="B210" s="2">
        <v>0</v>
      </c>
    </row>
    <row r="214" spans="1:3">
      <c r="A214" s="1" t="s">
        <v>369</v>
      </c>
      <c r="B214" s="1" t="s">
        <v>370</v>
      </c>
      <c r="C214" s="1" t="s">
        <v>371</v>
      </c>
    </row>
    <row r="215" spans="1:3">
      <c r="A215" s="2" t="s">
        <v>356</v>
      </c>
      <c r="B215" s="2" t="s">
        <v>365</v>
      </c>
      <c r="C215" s="2">
        <v>2</v>
      </c>
    </row>
    <row r="216" spans="1:3">
      <c r="A216" s="2" t="s">
        <v>356</v>
      </c>
      <c r="B216" s="2" t="s">
        <v>366</v>
      </c>
      <c r="C216" s="2">
        <v>0</v>
      </c>
    </row>
    <row r="217" spans="1:3">
      <c r="A217" s="2" t="s">
        <v>336</v>
      </c>
      <c r="B217" s="2" t="s">
        <v>365</v>
      </c>
      <c r="C217" s="2">
        <v>1</v>
      </c>
    </row>
    <row r="218" spans="1:3">
      <c r="A218" s="2" t="s">
        <v>336</v>
      </c>
      <c r="B218" s="2" t="s">
        <v>366</v>
      </c>
      <c r="C218" s="2">
        <v>0</v>
      </c>
    </row>
    <row r="219" spans="1:3">
      <c r="A219" s="2" t="s">
        <v>357</v>
      </c>
      <c r="B219" s="2" t="s">
        <v>365</v>
      </c>
      <c r="C219" s="2">
        <v>0</v>
      </c>
    </row>
    <row r="220" spans="1:3">
      <c r="A220" s="2" t="s">
        <v>357</v>
      </c>
      <c r="B220" s="2" t="s">
        <v>366</v>
      </c>
      <c r="C220" s="2">
        <v>0</v>
      </c>
    </row>
    <row r="222" spans="1:3">
      <c r="A222" s="1" t="s">
        <v>372</v>
      </c>
      <c r="B222" s="1" t="s">
        <v>373</v>
      </c>
      <c r="C222" s="1" t="s">
        <v>374</v>
      </c>
    </row>
    <row r="223" spans="1:3">
      <c r="A223" s="2" t="s">
        <v>356</v>
      </c>
      <c r="B223" s="2" t="s">
        <v>365</v>
      </c>
      <c r="C223" s="2">
        <v>2</v>
      </c>
    </row>
    <row r="224" spans="1:3">
      <c r="A224" s="2" t="s">
        <v>356</v>
      </c>
      <c r="B224" s="2" t="s">
        <v>367</v>
      </c>
      <c r="C224" s="2">
        <v>1</v>
      </c>
    </row>
    <row r="225" spans="1:5">
      <c r="A225" s="2" t="s">
        <v>356</v>
      </c>
      <c r="B225" s="2" t="s">
        <v>366</v>
      </c>
      <c r="C225" s="2">
        <v>0</v>
      </c>
    </row>
    <row r="226" spans="1:5">
      <c r="A226" s="2" t="s">
        <v>336</v>
      </c>
      <c r="B226" s="2" t="s">
        <v>365</v>
      </c>
      <c r="C226" s="2">
        <v>1</v>
      </c>
    </row>
    <row r="227" spans="1:5">
      <c r="A227" s="2" t="s">
        <v>336</v>
      </c>
      <c r="B227" s="2" t="s">
        <v>367</v>
      </c>
      <c r="C227" s="2">
        <v>0</v>
      </c>
      <c r="E227" s="3"/>
    </row>
    <row r="228" spans="1:5">
      <c r="A228" s="2" t="s">
        <v>336</v>
      </c>
      <c r="B228" s="2" t="s">
        <v>366</v>
      </c>
      <c r="C228" s="2">
        <v>0</v>
      </c>
    </row>
    <row r="229" spans="1:5">
      <c r="A229" s="2" t="s">
        <v>357</v>
      </c>
      <c r="B229" s="2" t="s">
        <v>365</v>
      </c>
      <c r="C229" s="2">
        <v>0</v>
      </c>
    </row>
    <row r="230" spans="1:5">
      <c r="A230" s="2" t="s">
        <v>357</v>
      </c>
      <c r="B230" s="2" t="s">
        <v>367</v>
      </c>
      <c r="C230" s="2">
        <v>0</v>
      </c>
      <c r="E230" s="3"/>
    </row>
    <row r="231" spans="1:5">
      <c r="A231" s="2" t="s">
        <v>357</v>
      </c>
      <c r="B231" s="2" t="s">
        <v>366</v>
      </c>
      <c r="C231" s="2">
        <v>0</v>
      </c>
    </row>
    <row r="233" spans="1:5">
      <c r="A233" s="12" t="s">
        <v>375</v>
      </c>
      <c r="B233" s="1" t="s">
        <v>330</v>
      </c>
      <c r="C233" s="1" t="s">
        <v>218</v>
      </c>
      <c r="E233" s="3"/>
    </row>
    <row r="234" spans="1:5">
      <c r="A234" s="12">
        <v>1</v>
      </c>
      <c r="B234" s="2" t="s">
        <v>339</v>
      </c>
      <c r="C234" s="2" t="s">
        <v>332</v>
      </c>
    </row>
    <row r="235" spans="1:5">
      <c r="A235" s="12">
        <v>2</v>
      </c>
      <c r="B235" s="2" t="s">
        <v>337</v>
      </c>
      <c r="C235" s="2" t="s">
        <v>334</v>
      </c>
    </row>
    <row r="236" spans="1:5">
      <c r="A236" s="12">
        <v>3</v>
      </c>
      <c r="B236" s="2" t="s">
        <v>376</v>
      </c>
      <c r="C236" s="2" t="s">
        <v>336</v>
      </c>
    </row>
    <row r="237" spans="1:5">
      <c r="A237" s="12">
        <v>4</v>
      </c>
      <c r="B237" s="2" t="s">
        <v>333</v>
      </c>
      <c r="C237" s="2" t="s">
        <v>338</v>
      </c>
    </row>
    <row r="238" spans="1:5">
      <c r="A238" s="12">
        <v>5</v>
      </c>
      <c r="B238" s="2" t="s">
        <v>331</v>
      </c>
      <c r="C238" s="2" t="s">
        <v>340</v>
      </c>
    </row>
    <row r="240" spans="1:5">
      <c r="A240" s="1" t="s">
        <v>377</v>
      </c>
    </row>
    <row r="241" spans="1:1">
      <c r="A241" s="2" t="s">
        <v>378</v>
      </c>
    </row>
    <row r="242" spans="1:1">
      <c r="A242" s="2" t="s">
        <v>379</v>
      </c>
    </row>
    <row r="243" spans="1:1">
      <c r="A243" s="2" t="s">
        <v>380</v>
      </c>
    </row>
    <row r="244" spans="1:1">
      <c r="A244" s="2" t="s">
        <v>381</v>
      </c>
    </row>
    <row r="246" spans="1:1">
      <c r="A246" s="1" t="s">
        <v>382</v>
      </c>
    </row>
    <row r="247" spans="1:1">
      <c r="A247" s="2" t="s">
        <v>347</v>
      </c>
    </row>
    <row r="248" spans="1:1">
      <c r="A248" s="2" t="s">
        <v>346</v>
      </c>
    </row>
    <row r="250" spans="1:1" ht="28.5" customHeight="1">
      <c r="A250" s="10" t="s">
        <v>383</v>
      </c>
    </row>
    <row r="251" spans="1:1">
      <c r="A251" s="2" t="s">
        <v>384</v>
      </c>
    </row>
    <row r="252" spans="1:1">
      <c r="A252" s="2" t="s">
        <v>385</v>
      </c>
    </row>
    <row r="253" spans="1:1">
      <c r="A253" s="2" t="s">
        <v>386</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F3917A-E9E3-4064-9235-3E8A0A1C2CB6}"/>
</file>

<file path=customXml/itemProps2.xml><?xml version="1.0" encoding="utf-8"?>
<ds:datastoreItem xmlns:ds="http://schemas.openxmlformats.org/officeDocument/2006/customXml" ds:itemID="{D0127835-449C-45F1-8A28-8E742C0B98BC}"/>
</file>

<file path=customXml/itemProps3.xml><?xml version="1.0" encoding="utf-8"?>
<ds:datastoreItem xmlns:ds="http://schemas.openxmlformats.org/officeDocument/2006/customXml" ds:itemID="{4ED358CD-ADB5-4B0E-A6A5-B62BA458252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Julieth Paola Pulido Parra</cp:lastModifiedBy>
  <cp:revision/>
  <dcterms:created xsi:type="dcterms:W3CDTF">2021-01-05T19:35:42Z</dcterms:created>
  <dcterms:modified xsi:type="dcterms:W3CDTF">2023-01-24T19:34:07Z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