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02"/>
  <workbookPr defaultThemeVersion="166925"/>
  <mc:AlternateContent xmlns:mc="http://schemas.openxmlformats.org/markup-compatibility/2006">
    <mc:Choice Requires="x15">
      <x15ac:absPath xmlns:x15ac="http://schemas.microsoft.com/office/spreadsheetml/2010/11/ac" url="D:\Cloud\OneDrive\XC-Documents\IDPYBA\Teletrabajo\Reporte Teletrabajo\2022\12 Diciembre\seguimiento riesgos 2022\"/>
    </mc:Choice>
  </mc:AlternateContent>
  <xr:revisionPtr revIDLastSave="37" documentId="13_ncr:1_{5717A6E0-3B53-4BB2-A93D-863B85ADD105}" xr6:coauthVersionLast="47" xr6:coauthVersionMax="47" xr10:uidLastSave="{272A2911-D87A-48AC-A051-67D174AA3D0B}"/>
  <bookViews>
    <workbookView xWindow="-120" yWindow="-120" windowWidth="20730" windowHeight="11160" tabRatio="792" xr2:uid="{00000000-000D-0000-FFFF-FFFF00000000}"/>
  </bookViews>
  <sheets>
    <sheet name="RIESGOS DE GESTIÓN H1" sheetId="1" r:id="rId1"/>
    <sheet name="Listas" sheetId="3" state="hidden" r:id="rId2"/>
    <sheet name="Matriz" sheetId="5" state="hidden" r:id="rId3"/>
    <sheet name="FORMULACIÓN" sheetId="2" state="hidden" r:id="rId4"/>
  </sheets>
  <definedNames>
    <definedName name="_xlnm._FilterDatabase" localSheetId="0" hidden="1">'RIESGOS DE GESTIÓN H1'!$A$4:$DG$6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K7" i="1" l="1"/>
  <c r="AJ7" i="1" s="1"/>
  <c r="Q7" i="1"/>
  <c r="S7" i="1"/>
  <c r="S10" i="1"/>
  <c r="AL17" i="1"/>
  <c r="AD17" i="1"/>
  <c r="Y17" i="1"/>
  <c r="V17" i="1"/>
  <c r="T17" i="1"/>
  <c r="Y16" i="1"/>
  <c r="AD15" i="1"/>
  <c r="Z15" i="1"/>
  <c r="Y15" i="1"/>
  <c r="S15" i="1"/>
  <c r="T15" i="1" s="1"/>
  <c r="R15" i="1"/>
  <c r="Q15" i="1"/>
  <c r="M15" i="1"/>
  <c r="Y13" i="1"/>
  <c r="Y14" i="1"/>
  <c r="S12" i="1"/>
  <c r="T12" i="1" s="1"/>
  <c r="AL14" i="1"/>
  <c r="AD14" i="1"/>
  <c r="AB14" i="1"/>
  <c r="V14" i="1"/>
  <c r="T14" i="1"/>
  <c r="AD12" i="1"/>
  <c r="AB12" i="1"/>
  <c r="Z12" i="1"/>
  <c r="Y12" i="1"/>
  <c r="Q12" i="1"/>
  <c r="R12" i="1" s="1"/>
  <c r="L12" i="1"/>
  <c r="M12" i="1" s="1"/>
  <c r="AE15" i="1" l="1"/>
  <c r="AI15" i="1" s="1"/>
  <c r="AK15" i="1" s="1"/>
  <c r="N15" i="1"/>
  <c r="U15" i="1"/>
  <c r="U12" i="1"/>
  <c r="AN12" i="1" s="1"/>
  <c r="AM12" i="1" s="1"/>
  <c r="AE12" i="1"/>
  <c r="N12" i="1"/>
  <c r="AB7" i="1"/>
  <c r="AB10" i="1"/>
  <c r="AB11" i="1"/>
  <c r="S18" i="1"/>
  <c r="Q10" i="1"/>
  <c r="Q18" i="1"/>
  <c r="AN15" i="1" l="1"/>
  <c r="AM15" i="1" s="1"/>
  <c r="V15" i="1"/>
  <c r="W15" i="1" s="1"/>
  <c r="AJ15" i="1"/>
  <c r="AL15" i="1"/>
  <c r="AO15" i="1"/>
  <c r="V12" i="1"/>
  <c r="W12" i="1" s="1"/>
  <c r="Z7" i="1"/>
  <c r="Z18" i="1"/>
  <c r="Z10" i="1"/>
  <c r="Y7" i="1"/>
  <c r="Y18" i="1"/>
  <c r="Y10" i="1"/>
  <c r="R7" i="1"/>
  <c r="T7" i="1"/>
  <c r="T8" i="1"/>
  <c r="T9" i="1"/>
  <c r="T18" i="1"/>
  <c r="T10" i="1"/>
  <c r="T11" i="1"/>
  <c r="AD7" i="1"/>
  <c r="AE7" i="1" s="1"/>
  <c r="AD18" i="1"/>
  <c r="AD10" i="1"/>
  <c r="AD11" i="1"/>
  <c r="R8" i="1"/>
  <c r="R9" i="1"/>
  <c r="R18" i="1"/>
  <c r="R10" i="1"/>
  <c r="R11" i="1"/>
  <c r="L7" i="1"/>
  <c r="M7" i="1" s="1"/>
  <c r="N8" i="1"/>
  <c r="N9" i="1"/>
  <c r="M18" i="1"/>
  <c r="L10" i="1"/>
  <c r="M10" i="1" s="1"/>
  <c r="AI12" i="1" l="1"/>
  <c r="AK12" i="1" s="1"/>
  <c r="AL12" i="1" s="1"/>
  <c r="AI7" i="1"/>
  <c r="U7" i="1"/>
  <c r="N7" i="1"/>
  <c r="N10" i="1"/>
  <c r="N18" i="1"/>
  <c r="N11" i="1"/>
  <c r="AE18" i="1"/>
  <c r="AI18" i="1" s="1"/>
  <c r="AK18" i="1" s="1"/>
  <c r="AE10" i="1"/>
  <c r="AI10" i="1" s="1"/>
  <c r="AK10" i="1" s="1"/>
  <c r="AJ10" i="1" s="1"/>
  <c r="U10" i="1"/>
  <c r="U18" i="1"/>
  <c r="AO12" i="1" l="1"/>
  <c r="AJ12" i="1"/>
  <c r="AJ18" i="1"/>
  <c r="AL18" i="1"/>
  <c r="AL10" i="1"/>
  <c r="V8" i="1"/>
  <c r="V10" i="1"/>
  <c r="W10" i="1" s="1"/>
  <c r="AN10" i="1"/>
  <c r="AM10" i="1" s="1"/>
  <c r="V7" i="1"/>
  <c r="W7" i="1" s="1"/>
  <c r="AN7" i="1"/>
  <c r="V18" i="1"/>
  <c r="W18" i="1" s="1"/>
  <c r="AN18" i="1"/>
  <c r="AM18" i="1" s="1"/>
  <c r="V9" i="1"/>
  <c r="AL9" i="1"/>
  <c r="V11" i="1"/>
  <c r="AL11" i="1"/>
  <c r="AM7" i="1" l="1"/>
  <c r="AO7" i="1"/>
  <c r="AL7" i="1"/>
  <c r="AL8" i="1"/>
  <c r="AO10" i="1"/>
  <c r="AO18"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tc={EE5AAC7C-3DE7-465B-B616-37A3B64AB5B0}</author>
    <author>tc={987E52F0-072C-4774-81C7-EF29CA1343E4}</author>
    <author>tc={3EF31F56-DA4E-4027-BEDA-56D4070A0524}</author>
    <author>tc={BC458EBD-3668-4645-9B1D-86A8E352AF64}</author>
    <author>tc={25ACF881-2C52-4E82-9094-ABE995306D36}</author>
    <author>tc={E710B3B6-9467-4DF8-9F5A-5C9BB5EBE8FA}</author>
    <author>tc={1F5CBD9D-8BDB-48D5-969C-7650F6CCB99A}</author>
    <author>tc={0D930A2E-644F-4A71-B90A-EAB069C2125B}</author>
    <author>tc={530330CE-8652-4B1B-B6BB-D8DDC94246CA}</author>
    <author>tc={B200813B-2D5A-47BD-B5EB-FF6EEF328DE4}</author>
    <author>tc={FD4A2DE0-7559-458C-8C3E-5A8AADB7BF13}</author>
    <author>tc={43BA5BE5-7A11-4F6D-8BDB-481E024263A0}</author>
    <author>tc={9CE3E0DD-4075-4363-B522-897E8269CB85}</author>
    <author>tc={5668217F-3939-427B-9951-ADE57A1F76CC}</author>
    <author>tc={C67F7551-913E-4F25-8B5C-820D68B45F4D}</author>
  </authors>
  <commentList>
    <comment ref="X5" authorId="0" shapeId="0" xr:uid="{EE5AAC7C-3DE7-465B-B616-37A3B64AB5B0}">
      <text>
        <t>[Threaded comment]
Your version of Excel allows you to read this threaded comment; however, any edits to it will get removed if the file is opened in a newer version of Excel. Learn more: https://go.microsoft.com/fwlink/?linkid=870924
Comment:
    Un control se define como la medida que permite reducir o mitigar el riesgo.</t>
      </text>
    </comment>
    <comment ref="AI5" authorId="1" shapeId="0" xr:uid="{987E52F0-072C-4774-81C7-EF29CA1343E4}">
      <text>
        <t>[Threaded comment]
Your version of Excel allows you to read this threaded comment; however, any edits to it will get removed if the file is opened in a newer version of Excel. Learn more: https://go.microsoft.com/fwlink/?linkid=870924
Comment:
    Los controles se debe tener en cuenta que los estos mitigan el riesgo de forma acumulativa, esto quiere decir que una vez se aplica el valor de uno de los controles, el siguiente control se aplicará con el valor resultante luego de la aplicación del primer control.</t>
      </text>
    </comment>
    <comment ref="F6" authorId="2" shapeId="0" xr:uid="{3EF31F56-DA4E-4027-BEDA-56D4070A0524}">
      <text>
        <t>[Threaded comment]
Your version of Excel allows you to read this threaded comment; however, any edits to it will get removed if the file is opened in a newer version of Excel. Learn more: https://go.microsoft.com/fwlink/?linkid=870924
Comment:
    Qué?
Las consecuencias que puede ocasionar al instituto la materialización del riesgo.</t>
      </text>
    </comment>
    <comment ref="G6" authorId="3" shapeId="0" xr:uid="{BC458EBD-3668-4645-9B1D-86A8E352AF64}">
      <text>
        <t>[Threaded comment]
Your version of Excel allows you to read this threaded comment; however, any edits to it will get removed if the file is opened in a newer version of Excel. Learn more: https://go.microsoft.com/fwlink/?linkid=870924
Comment:
    Cómo?
Circunstancias o situaciones más evidentes sobre las cuales se presenta el riesgo, las mismas no constituyen la causa principal o base para que se presente el riesgo.</t>
      </text>
    </comment>
    <comment ref="H6" authorId="4" shapeId="0" xr:uid="{25ACF881-2C52-4E82-9094-ABE995306D36}">
      <text>
        <t>[Threaded comment]
Your version of Excel allows you to read this threaded comment; however, any edits to it will get removed if the file is opened in a newer version of Excel. Learn more: https://go.microsoft.com/fwlink/?linkid=870924
Comment:
    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text>
    </comment>
    <comment ref="I6" authorId="5" shapeId="0" xr:uid="{E710B3B6-9467-4DF8-9F5A-5C9BB5EBE8FA}">
      <text>
        <t>[Threaded comment]
Your version of Excel allows you to read this threaded comment; however, any edits to it will get removed if the file is opened in a newer version of Excel. Learn more: https://go.microsoft.com/fwlink/?linkid=870924
Comment:
    Los riesgos que se identifiquen deben tener impacto en el cumplimiento del objetivo estratégico o del proceso.</t>
      </text>
    </comment>
    <comment ref="J6" authorId="6" shapeId="0" xr:uid="{1F5CBD9D-8BDB-48D5-969C-7650F6CCB99A}">
      <text>
        <t>[Threaded comment]
Your version of Excel allows you to read this threaded comment; however, any edits to it will get removed if the file is opened in a newer version of Excel. Learn more: https://go.microsoft.com/fwlink/?linkid=870924
Comment:
    Permite agrupar los riesgos identificados</t>
      </text>
    </comment>
    <comment ref="K6" authorId="7" shapeId="0" xr:uid="{0D930A2E-644F-4A71-B90A-EAB069C2125B}">
      <text>
        <t>[Threaded comment]
Your version of Excel allows you to read this threaded comment; however, any edits to it will get removed if the file is opened in a newer version of Excel. Learn more: https://go.microsoft.com/fwlink/?linkid=870924
Comment:
    Frecuencia en la que se realiza la actividad dada en cantidad de veces al año</t>
      </text>
    </comment>
    <comment ref="L6" authorId="8" shapeId="0" xr:uid="{530330CE-8652-4B1B-B6BB-D8DDC94246CA}">
      <text>
        <t>[Threaded comment]
Your version of Excel allows you to read this threaded comment; however, any edits to it will get removed if the file is opened in a newer version of Excel. Learn more: https://go.microsoft.com/fwlink/?linkid=870924
Comment:
    Número de veces que se pasa por el punto de riesgo en el periodo de 1 año</t>
      </text>
    </comment>
    <comment ref="Q6" authorId="9" shapeId="0" xr:uid="{B200813B-2D5A-47BD-B5EB-FF6EEF328DE4}">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S6" authorId="10" shapeId="0" xr:uid="{FD4A2DE0-7559-458C-8C3E-5A8AADB7BF13}">
      <text>
        <t>[Threaded comment]
Your version of Excel allows you to read this threaded comment; however, any edits to it will get removed if the file is opened in a newer version of Excel. Learn more: https://go.microsoft.com/fwlink/?linkid=870924
Comment:
    Cuando se presenten ambos impactos para un riesgo, tanto económico como reputacional, con diferente niveles se debe tomar el nivel más alto</t>
      </text>
    </comment>
    <comment ref="AA6" authorId="11" shapeId="0" xr:uid="{43BA5BE5-7A11-4F6D-8BDB-481E024263A0}">
      <text>
        <t>[Threaded comment]
Your version of Excel allows you to read this threaded comment; however, any edits to it will get removed if the file is opened in a newer version of Excel. Learn more: https://go.microsoft.com/fwlink/?linkid=870924
Comment:
    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
      </text>
    </comment>
    <comment ref="AC6" authorId="12" shapeId="0" xr:uid="{9CE3E0DD-4075-4363-B522-897E8269CB85}">
      <text>
        <t>[Threaded comment]
Your version of Excel allows you to read this threaded comment; however, any edits to it will get removed if the file is opened in a newer version of Excel. Learn more: https://go.microsoft.com/fwlink/?linkid=870924
Comment:
    Automatico: Son actividades de procesamiento o validación de información que se ejecutan por un sistema y/o aplicativo de manera automática sin la intervención de personas para su realización
Manual: controles que son ejecutados por una persona, tiene implicito el error humano</t>
      </text>
    </comment>
    <comment ref="AF6" authorId="13" shapeId="0" xr:uid="{5668217F-3939-427B-9951-ADE57A1F76CC}">
      <text>
        <t>[Threaded comment]
Your version of Excel allows you to read this threaded comment; however, any edits to it will get removed if the file is opened in a newer version of Excel. Learn more: https://go.microsoft.com/fwlink/?linkid=870924
Comment:
    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
      </text>
    </comment>
    <comment ref="AG6" authorId="14" shapeId="0" xr:uid="{C67F7551-913E-4F25-8B5C-820D68B45F4D}">
      <text>
        <t>[Threaded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t>
      </text>
    </comment>
  </commentList>
</comments>
</file>

<file path=xl/sharedStrings.xml><?xml version="1.0" encoding="utf-8"?>
<sst xmlns="http://schemas.openxmlformats.org/spreadsheetml/2006/main" count="722" uniqueCount="312">
  <si>
    <t>PROCESO DIRECCIONAMIENTO ESTRATÉGICO</t>
  </si>
  <si>
    <t>MAPA DE RIESGOS</t>
  </si>
  <si>
    <t>Código: PE01-PR03-F01</t>
  </si>
  <si>
    <t>Versión: 5.0</t>
  </si>
  <si>
    <t>ITEM</t>
  </si>
  <si>
    <t>PROCESO/AREA</t>
  </si>
  <si>
    <t>OBJETIVO DEL PROCESO</t>
  </si>
  <si>
    <t>ALCANCE</t>
  </si>
  <si>
    <t>IDENTIFICACION DEL RIESGO</t>
  </si>
  <si>
    <t>VALORACION DEL RIESGO</t>
  </si>
  <si>
    <t>PLANES DE ACCION</t>
  </si>
  <si>
    <t>SEGUIMIENTO I CUATRIMESTRE</t>
  </si>
  <si>
    <t>SEGUIMIENTO II CUATRIMESTRE</t>
  </si>
  <si>
    <t>SEGUIMIENTO III CUATRIMESTRE</t>
  </si>
  <si>
    <t>Descripción del Control</t>
  </si>
  <si>
    <t>Afectación</t>
  </si>
  <si>
    <t>Atributos</t>
  </si>
  <si>
    <t>Probabilidad Residual (N controles)</t>
  </si>
  <si>
    <t>Probabilidad residual final</t>
  </si>
  <si>
    <t>%</t>
  </si>
  <si>
    <t>Impacto Residual Final</t>
  </si>
  <si>
    <t>Zona de Riesgo Final</t>
  </si>
  <si>
    <t>Tratamiento</t>
  </si>
  <si>
    <t>Impacto</t>
  </si>
  <si>
    <t>Causa Inmediata</t>
  </si>
  <si>
    <t>Causa Raiz</t>
  </si>
  <si>
    <t>Descripción del Riesgo</t>
  </si>
  <si>
    <t>Clasificación del riesgo</t>
  </si>
  <si>
    <t>Frecuencia</t>
  </si>
  <si>
    <t>Probabilidad Inherente</t>
  </si>
  <si>
    <t>Afectación Economica</t>
  </si>
  <si>
    <t>Reputacional</t>
  </si>
  <si>
    <t>Impacto Inherente a la Afectación Economica</t>
  </si>
  <si>
    <t>Impacto Inherente a la Afectación Reputacional</t>
  </si>
  <si>
    <t>Zona de Riesgo Inherente</t>
  </si>
  <si>
    <t>Probabilidad</t>
  </si>
  <si>
    <t>Tipo</t>
  </si>
  <si>
    <t>Implementacion</t>
  </si>
  <si>
    <t>Calificacion</t>
  </si>
  <si>
    <t>Documentación</t>
  </si>
  <si>
    <t>Evidencia</t>
  </si>
  <si>
    <t>Plan de Acción</t>
  </si>
  <si>
    <t>Responsable (Subdireccion u Oficina- Cargo)</t>
  </si>
  <si>
    <t>Fecha de Implementación</t>
  </si>
  <si>
    <t>Fecha de Seguimiento</t>
  </si>
  <si>
    <t>Estado</t>
  </si>
  <si>
    <t>Indicador Gestión del Riesgo</t>
  </si>
  <si>
    <t>AUTOCONTROL
(LIDER DEL PROCESO)</t>
  </si>
  <si>
    <t>Estado del Riesgo</t>
  </si>
  <si>
    <t>Valoración del Indicador de Gestion del riesgo</t>
  </si>
  <si>
    <t>MONITOREO
(OFICINA ASESORA DE PLANEACIÓN)</t>
  </si>
  <si>
    <t>SEGUIMIENTO
(CONTROL INTERNO)</t>
  </si>
  <si>
    <t>% AVANCE</t>
  </si>
  <si>
    <t xml:space="preserve">Vigente </t>
  </si>
  <si>
    <t>Gestión Jurídica- Subdirección de Gestion Corporativa/Contractual</t>
  </si>
  <si>
    <t>Asesorar, defender, asistir y representar en asuntos jurídicos-administrativos internos y externos relacionados con las actividades desarrolladas por la entidad, así mismo, gestionar las etapas contractuales de los procesos contractuales de los procesos de contratación para proveer de manera eficiente y oportuna los bienes, obras y servicios a fin de satisfacer las necesidades de la entidad, garantizando el cumplimiento de la normatividad vigente</t>
  </si>
  <si>
    <t>Inicia con la definición de la política de daño antijurídico, las estrategias, las herramientas de gestión y control para la contratación del Instituto, continua la gestión que da respuesta a los derechos de petición, representación judicial o extrajudicial, conceptos jurídicos y normativos, los cuales abarcan también la atención  de los presuntos casos de maltrato animal,  a fin de adelantar las acciones legales  pertinentes ante la autoridad competente y las posterior devolución  o disposición definitiva de los animales  aprehendidos y dejados en custodia del Instituto: la actualización legal,  finalizando con la iplemetación de los planes de mejoramiento</t>
  </si>
  <si>
    <t xml:space="preserve">1. Posibles procesos de responsabilidad fiscal, penal y disciplinaria </t>
  </si>
  <si>
    <t>1. Inobservancia de los procedimientos y formatos para la estructuración del proceso</t>
  </si>
  <si>
    <t>Omisión de lo preceptuado en el manual de contratación y demás normas concordantes</t>
  </si>
  <si>
    <t>Posibilidad de que la documentacion soporte de la etapa precontractual se halle incompleta, desactualizada, afectando los tiempos de ejecución</t>
  </si>
  <si>
    <t xml:space="preserve">Ejecución y administración de procesos : Pérdidas derivadas de errores en la ejecución y administración de procesos. </t>
  </si>
  <si>
    <t>2 veces por año</t>
  </si>
  <si>
    <t>Afectación menor a 10 SMLMV</t>
  </si>
  <si>
    <t>1. Socialización de la versión más reciente de la lista de chequeo para la modilidad contractual correspondiente</t>
  </si>
  <si>
    <t>Detectivo</t>
  </si>
  <si>
    <t>Manual</t>
  </si>
  <si>
    <t>Documentado</t>
  </si>
  <si>
    <t>Continua</t>
  </si>
  <si>
    <t>Con registro</t>
  </si>
  <si>
    <t>Mitigar: Despues de realizar un analisis y cosiderar los niveles de riesgo se implementan acciones que mitiguen el nivel del riesgo. No necesariamente es un control adicional</t>
  </si>
  <si>
    <t>Socialización de  las modificación o novedades de los documentos del proceso contractual (Profesionales encargados de los procesos contractuales y/o Areas tecnicas)</t>
  </si>
  <si>
    <t>Profesional Subdireccion de Gestion Corporativa-Contractual</t>
  </si>
  <si>
    <t>Cuatrimestral</t>
  </si>
  <si>
    <t>En curso</t>
  </si>
  <si>
    <t>Socializaciones de las modificaciones o novedades de los documentos (Acta, listados de asistencia)</t>
  </si>
  <si>
    <t xml:space="preserve">Según las características propias de cada proceso, bien sea nueva contratación persona natural CPS o  persona jurídica, cesión, suspensión, opera el flujo de aprobación que permite el desarrollo transparente, eficiente y legalizado de cada etapa precontractual.
EVIDENCIA: carpeta flujos de Aprobación una vez revisado  aleatoriamente en procesos perfeccionados y en ejecución. </t>
  </si>
  <si>
    <t>Controlado</t>
  </si>
  <si>
    <t>Flujos de aprobación definidos</t>
  </si>
  <si>
    <t>Se evidencian documentos que muestran los flujos de aprobación de los contratos 
SE CONTROLA EL RIESGO</t>
  </si>
  <si>
    <r>
      <rPr>
        <sz val="11"/>
        <color rgb="FF000000"/>
        <rFont val="Arial"/>
        <family val="2"/>
      </rPr>
      <t xml:space="preserve">Si bien se evidenciaron los flujos de aprobación correspondientes al desarrollo de la etapa precontractual tomados de la información cargada a la plataforma SECOP II, se recomienda revisar la redacción del objetivo del proceso, así como el control establecido dado que, el verbo: </t>
    </r>
    <r>
      <rPr>
        <i/>
        <sz val="11"/>
        <color rgb="FF000000"/>
        <rFont val="Arial"/>
        <family val="2"/>
      </rPr>
      <t>“socializar”</t>
    </r>
    <r>
      <rPr>
        <sz val="11"/>
        <color rgb="FF000000"/>
        <rFont val="Arial"/>
        <family val="2"/>
      </rPr>
      <t>– corresponde a una actividad de manejo y no a un control, el cual puede ser materializado a través de acciones como: verificar, validar, conciliar, cotejar, comparar, entre otros.</t>
    </r>
  </si>
  <si>
    <t>En el periodo reportado se remitió a la OAP para su revisión previa a radicación, del Procedimiento de Ejecución Contractual, el cual no existe y se requiere por cuanto asocia muchos formatos necesarios para el debido desempeño documental del proceso contractual. Se remitió con sus formatos para realimentarlo con las observaciones que surjan para así radicarlo formalmente.
EVIDENCIA: Carpeta Procedimiento Ejecución Contractual</t>
  </si>
  <si>
    <t>Se evidencia el envio de el documento a revisión, se sugiere hacer seguimiento a observaciones y ajustes para proceder con la aprobación y posterior socializacion del mismo</t>
  </si>
  <si>
    <t xml:space="preserve">Se evidencia por parte de Control Interno el cambio realizado respecto de las acciones y controles planteados en el seguimiento del cuatrimestre inmediatamente anterior; en este sentido, se recomienda aportar el acta de reunión donde se estatuyeron las variaciones ya resaltadas. 
Respecto del riesgo formulado referente a la posibilidad de que la documentación de la etapa precontractual se halle incompleta o desactualizada, se observa que la acción y el control dispuestos pueden disminuir la posibilidad de materialización del riesgo enunciado; no obstante, si bien dentro del Procedimiento de Ejecución Contractual se establece el procedimiento general de contratación, no se identifica las acciones que van a permitir realizar el control y la acción frente al riesgo descrito, dado que este, conforme a lo redactado, se focaliza en la etapa precontractual y la revisión de los documentos que deben aportarse en la misma. Por último se resalta que el verbo: “socializar”– corresponde a una actividad de manejo y no a un control.
</t>
  </si>
  <si>
    <r>
      <rPr>
        <sz val="11"/>
        <color rgb="FF000000"/>
        <rFont val="Arial"/>
        <family val="2"/>
      </rPr>
      <t xml:space="preserve">Operan los flujos de aprobación para todas y cada una de las novedades contractuales, bien sea nuevo, modificación, cesión, terminación anticipada o suspensión, para efectos de controlar la validez, transparencia y legalidad de los pasos requeridos hasta perfeccionar las novedades.
</t>
    </r>
    <r>
      <rPr>
        <u/>
        <sz val="11"/>
        <color rgb="FF000000"/>
        <rFont val="Arial"/>
        <family val="2"/>
      </rPr>
      <t>EVIDENCIA</t>
    </r>
    <r>
      <rPr>
        <sz val="11"/>
        <color rgb="FF000000"/>
        <rFont val="Arial"/>
        <family val="2"/>
      </rPr>
      <t xml:space="preserve">: carpeta flujos de Aprobación, una vez revisado  aleatoriamente en procesos perfeccionados y en ejecución.
Se actualizó a versión 3 el modelo de estudio previo tienda virtual acuerdo marco de precios, el cual fue socializado en correo electrónico al listdo general por parte de la OAP, además se capacitó en sus novedades y ajustes al grupo de personas encargadas de los temas contractuales de la SGC.
</t>
    </r>
    <r>
      <rPr>
        <u/>
        <sz val="11"/>
        <color rgb="FF000000"/>
        <rFont val="Arial"/>
        <family val="2"/>
      </rPr>
      <t>EVIDENCIA</t>
    </r>
    <r>
      <rPr>
        <sz val="11"/>
        <color rgb="FF000000"/>
        <rFont val="Arial"/>
        <family val="2"/>
      </rPr>
      <t xml:space="preserve">: carpeta Evidencias capacitación - 2022
En atención a la observación previa, se anexan los soportes de la capacitación realizada a finales de diciembre de 2021 sobre las modificaciones al manual de de supervisión e interventoría, la creación del formato de seguimiento a la ejecución, y sobre temas de supervisión y demás.
</t>
    </r>
    <r>
      <rPr>
        <u/>
        <sz val="11"/>
        <color rgb="FF000000"/>
        <rFont val="Arial"/>
        <family val="2"/>
      </rPr>
      <t>EVIDENCIA</t>
    </r>
    <r>
      <rPr>
        <sz val="11"/>
        <color rgb="FF000000"/>
        <rFont val="Arial"/>
        <family val="2"/>
      </rPr>
      <t xml:space="preserve">: carpeta Evidencias capacitación - 2021
Se ha ido completando y ajustando según recientes necesidades el procedimiento de ejecución contractual, codificado como PA02-PR20, incluyéndose documentos como PA02-PR20-IN01 INSTRUCTIVO IMPOSICIÓN DE SANCIONES MULTAS Y DECLARATORIA DE INCUMPLIMIENTO DE LOS CONTRATOS Y_O CONVENIOS, y los quince (15) formatos que nacen con el procedimiento; ante esto y a las diversas revisiones realizadas por planeación se ha retrasado la versión final la cual se envió a la OAP para la diagramación del flujograma y se está en espera de la aprobación y del acta correspondiente. Este procedimiento incluye las acciones relacionadas con la observación del anterior cuatrimestre en el sentido del control frente a los riesgos por documentación incompleta o fallas procedimentales, ya que se incluyen las devoluciones necesarias para garantizar que tanto las áreas técnicas cumplan con los mínimos requeridos como los pasos, funcionarios y responsables en desarrollo de las revisiones y aprobaciones debidas.
</t>
    </r>
    <r>
      <rPr>
        <u/>
        <sz val="11"/>
        <color rgb="FF000000"/>
        <rFont val="Arial"/>
        <family val="2"/>
      </rPr>
      <t>EVIDENCIA</t>
    </r>
    <r>
      <rPr>
        <sz val="11"/>
        <color rgb="FF000000"/>
        <rFont val="Arial"/>
        <family val="2"/>
      </rPr>
      <t>: carpeta Procedimiento ejecución contractual</t>
    </r>
  </si>
  <si>
    <t>Con los documentos aportados para verificación se da cumplimiento con la actividad formulada</t>
  </si>
  <si>
    <t>Con fundamento en los seguimientos realizados con precedencia, se reitera la recomendación referente a la formulación y redacción del Mapa de Riesgos de Gestión conforme a lo dispuesto en la Guía para la Administración del Riesgo y Diseño de Controles (versión 5). (Impacto, causa inmediata, causa raíz, descripción del riesgo, descripción del control). Además, se sugiere verificar la redacción planteada para el objetivo del proceso. 
Por su parte, bajo los soportes aportados por el proceso, se evidenciaron: los flujos de aprobación correspondientes a las novedades contractuales; la socialización de la versión tres (3) del modelo de estudio previo de la Tienda Virtual - Acuerdo Marco de Precios; y los ajustes realizados al procedimiento de ejecución contractual. Se recomienda que, cuando las actividades de manejo se basen en capacitaciones o socializaciones, se adjunte el listado de asistencia y el acta de reunión conforme a los formatos dispuestos en el Listado Maestro de Documentos; lo anterior, teniendo en cuenta que como soporte de las modificaciones realizadas al Manual de Supervisión e Interventoría solo se allegaron pantallazos de la presentación de PowerPoint.</t>
  </si>
  <si>
    <t>2. Uso de formatos en versiones obsoletas en desarrollo de las etapas contractuales</t>
  </si>
  <si>
    <t>2. Falta de control en el uso de formatos en sus versiones más recientes</t>
  </si>
  <si>
    <t>En el periodo reportado no se desarrollaron socializaciones por parte del grupo contractual por cuanto no se modificaron los procedimientos correspondientes.
La OAP remite un correo al listado general de cuentas de email del Instituto a los funcionarios, contratistas y demás colaboradores,  cada vez que se expide un acta de aprobación de creación, eliminación o modificación de procedimientos y/o sus documentos o formatos anexos. Por lo anterior  se socializa las versiones actualizada de los formatos contenidos en listado maestro.
El Grupo Contractual se encuentra  elaborando el procedimiento de la etapa contractual, además está actualizando los procedimientos existentes junto con  formatos y documentos de soporte.  En la actualidad no se ha aprobado dicha actualización y creación.
EVIDENCIA: carpeta Procedimientos en modificación</t>
  </si>
  <si>
    <t>Numero de socializaciones realizadas por cambios en documentos o formatos</t>
  </si>
  <si>
    <t>Se evidencia que en a finales del mes de diciembre y en el mes de marzo se actualizaron algunos documentos  y no se evidencia socialización de los mismos
SE SUGUIERE REALIZAR LA SOCIALIZACION Y EVIDENCIARLA EN EL OTRO SEGUIMIENTO</t>
  </si>
  <si>
    <t>Teniendo en cuenta la actualización del Formato – Modelo Estudio Previo Acuerdo Marco V3 del 11 de abril de 2022, se recomienda de acuerdo con lo establecido en el ítem: “Plan de acción” la socialización del mismo. Por otro lado, se sugiere revisar el control establecido puesto que, el verbo: “socializar”– corresponde a una actividad de manejo y no a un control, el cual puede ser materializado a través de acciones como: verificar, validar, conciliar, cotejar, comparar, entre otros. (Revisar la redacción del objetivo del proceso)</t>
  </si>
  <si>
    <t>3. Incumplimiento del cronograma previsto para la etapa precontractual</t>
  </si>
  <si>
    <t>3. Errores en el cumplimiento de los requisitos documentales y requisitos técnicos</t>
  </si>
  <si>
    <t xml:space="preserve">Según se requiera, el Grupo Contractual revisa las necesidades de actualización en conocimientos y normativa tanto a los abogados como al equipo administrativo. En este sentido se realizó la siguiente actividad:
-CAPACITACION MINIMA CUANTIA SECOP II el 11-02-2022 en la cual participó todo el Grupo aportando así un nivel similar en competencias en esta temática.
EVIDENCIA : Carpeta Capacitaciones                                              - MANEJO DE SECOP CARGUE CUENTAS DE COBRO: Realizada el 19 de abril de 2022 a los funcionarios, supervisores , contratistas y demás colaboradores. </t>
  </si>
  <si>
    <t>Socializaciones</t>
  </si>
  <si>
    <t>Se evidencia carpeta con los soportes de las capacitaciones realizadas
SE CONTROLA EL RIESGO</t>
  </si>
  <si>
    <t>Se evidencia el cumplimiento de la actividad descrita la cual reduce el riesgo planteado; no obstante, se recomienda firmar las actas contentivas de los puntos desarrollados en las reuniones dado que, el acta de reunión de la capacitación “Mínima cuantía SECOP II” del 11 de febrero de 2022, no se encuentra firmada por el contratista de SGC que la elaboró. (Revisar la redacción del objetivo del proceso)</t>
  </si>
  <si>
    <t xml:space="preserve">1. Posibles procesos de responsabilidad fiscal, penal y disciplinarios </t>
  </si>
  <si>
    <t>1.Falta de planeación en los procesos de contratación por parte del equipo estructurador (área técnica, contractual, presupuesto)</t>
  </si>
  <si>
    <t>Fallas en la planeación del proceso de liquidación</t>
  </si>
  <si>
    <t>Posibilidad de liquidación de los contratos fuera de las fechas establecidas por ley</t>
  </si>
  <si>
    <t>El riesgo afecta la imagen de algún área del Instituto</t>
  </si>
  <si>
    <t>Revisión recurrente de base de datos que contiene columna incorporada formulada aritmeticamente para determinar la perdida de competencia para la liquidación de conttratos</t>
  </si>
  <si>
    <t>Preventivo</t>
  </si>
  <si>
    <t>Reducir: Despues de realizar un analissi y cosiderar que el nivel de riesgo es alto, se determina tratarlo mediante transferencia o mitigacion del mismo</t>
  </si>
  <si>
    <t>1. Base de datos de seguimiento a liquidacion de contratos
2, Correos del area financiera con seguimientos a liquidacion de contratos</t>
  </si>
  <si>
    <t>Área Contractual</t>
  </si>
  <si>
    <t>Base de datos de seguimiento a liquidacion de contratos
Correos con seguimientos</t>
  </si>
  <si>
    <t>El profesional encargado de adelantar las acciones que deriven en la liquidación de los contratos que así lo requieran en el Instituto, revisa las necesidades de acción y adelanta la compilación de información, documentos y demás soportes que permitan evidenciar el estado  y así determinar tiempos y competencias según cada proceso; es así que para los contratos que requieran liquidación se realiza el siguiente procedimiento:          1. Se notifica al responsable del área técnica (en caso de que no se haya iniciado de oficio por parte de éste) 2.se realizan los informes, actas y demás acciones. 3.Se socializa el acta para aprobación y se procede con las firmas.
El control de cada liquidación se lleva en un archivo de uso interno del Grupo Contractual que incluye todos los datos relevantes para garantizar la oportunidad en la acción requerida. El abogado dispuesto para las liquidaciones mantiene tanto al líder del equipo contractual como al Subdirector al corriente de las necesidades en este sentido; durante el periodo reportado no se requirió programación de reuniones con las áreas técnicas para los pasos descritos. 
EVIDENCIA: Carpeta Seguimiento Liquidaciones</t>
  </si>
  <si>
    <t xml:space="preserve">Número de  reuniones  de seguimiento de liquidaciones a los contratos que requieran
</t>
  </si>
  <si>
    <t>En la formulación del riesgo se propone entregar reuniones de seguimiento y se adjunta como evidencia de cumplimiento una matriz de seguimiento
SE SUGIERE REVISAR LA FORMULACION DEL RIESGO</t>
  </si>
  <si>
    <t>Se evidencia la matriz de seguimiento de las liquidaciones; no obstante, se recomienda que dicha matriz haga parte del procedimiento denominado: “procedimiento liquidación de contratos”. Revisado el listado maestro de documentos no se pudo acceder a la información, la página indica que el documento no está disponible o no existe; además de lo anterior, se sugiere revisar la redacción del riesgo conforme a lo establecido en la guía para la administración del riesgo y el diseño de controles en entidades públicas – versión 5, en el entendido de identificar el riesgo referente a las repercusiones económicas por no cumplir con los términos establecidos en la normativa legal vigente que regula la materia. (Revisar la redacción del objetivo del proceso)</t>
  </si>
  <si>
    <t>Se realiza un seguimiento a las necesidades de liquidación de contratos a través de un instrumento no formal que utiliza el grupo contractual, y es una matriz que permite visualizar alertas sobre el tiempo que lleva un proceso sin liquidación. Esta matriz en Excel integra la información necesaria para tener una visión sobre la necesidad y tiempos para iniciar las liquidaciones que así lo requieran.
EVIDENCIA: Matriz Seguimiento Liquidaciones</t>
  </si>
  <si>
    <t>Se evidencia el diligencimiento y seguimiento a matriz de control de liquidacion de contratos 
Se da cumplimeinto a la actividad propuesta</t>
  </si>
  <si>
    <t xml:space="preserve">De acuerdo con los soportes aportados por los lideres del proceso, se evidencia la base de datos a través de la cual se realiza el seguimiento a las liquidaciones contractuales; que, de acuerdo a lo enunciado en el autocontrol cuenta con un carácter no formal; sin embargo, dada la importancia de dicho Excel, se recomienda incluirlo en el Procedimiento Liquidación de Contratos, identificado en el Listado Maestro de Documentos con el código (PA02-PR01). 
Por otro lado, respecto a la segunda actividad formulada no se encuentran los soportes que permitan identificar el cumplimiento de la misma.
</t>
  </si>
  <si>
    <r>
      <rPr>
        <sz val="11"/>
        <color rgb="FF000000"/>
        <rFont val="Arial"/>
      </rPr>
      <t xml:space="preserve">Las liquidaciones se han adelantado con participación de los profesionales de la SGC - Contractual, en atención a la prevención de ocurrencia de materialización de riesgos como la pérdida de competencia para liquidar; para lo anterior se llevan controles en matrices y según indicaciones y reparto en reuniones realizadas por el grupo de profesionales.
</t>
    </r>
    <r>
      <rPr>
        <u/>
        <sz val="11"/>
        <color rgb="FF000000"/>
        <rFont val="Arial"/>
      </rPr>
      <t>EVIDENCIA</t>
    </r>
    <r>
      <rPr>
        <sz val="11"/>
        <color rgb="FF000000"/>
        <rFont val="Arial"/>
      </rPr>
      <t xml:space="preserve">: archivo EVIDENCIAS REUNIONES A SEGUIMIENTO A LAS LIQUIDACIONES.pdf
En atención a la observación previa, se considera importante la validación y legitimación de la información consolidada que se lleva como control en la matriz de seguimiento a las liquidaciones, el cual es un archivo de uso y administración de los profesionales de la SGC - Contractual y el cual no tiene caracter formal; por ello se ha solicitado la creación de esta matriz como formato asociado al procedimiento de ejecución contractual, por cuanto es desde la misma creación del proceso contractual que se le incluye en la base y se va alimentando según  las novedades surgidas para su uso tanto en control a la ejecución como en seguimiento a tiempos y estado de liquidaciones cuando proceden. Se incluyó con el código PA02-PR20-F15 dentro de los formatos creados con el procedimiento de ejecución contractual remitidos a la OAP para su aprobación.
</t>
    </r>
    <r>
      <rPr>
        <u/>
        <sz val="11"/>
        <color rgb="FF000000"/>
        <rFont val="Arial"/>
      </rPr>
      <t>EVIDENCIA 1</t>
    </r>
    <r>
      <rPr>
        <sz val="11"/>
        <color rgb="FF000000"/>
        <rFont val="Arial"/>
      </rPr>
      <t xml:space="preserve">: Archivo PA02-PR20-F15 - SEGUIMIENTO A LA CONTRATACIÓN DEL INSTITUTO.docx
</t>
    </r>
    <r>
      <rPr>
        <u/>
        <sz val="11"/>
        <color rgb="FF000000"/>
        <rFont val="Arial"/>
      </rPr>
      <t>EVIDENCIA 2</t>
    </r>
    <r>
      <rPr>
        <sz val="11"/>
        <color rgb="FF000000"/>
        <rFont val="Arial"/>
      </rPr>
      <t>: Archivo SEGUIMIENTO LIQUIDACIONES CONSOLIDADO.xlsx</t>
    </r>
  </si>
  <si>
    <t>Considerando el control y las acciones de manejo dispuestas se evidenció cumplimiento de estas, a través de la base de datos de seguimiento a las liquidaciones de contratos y las reuniones de seguimiento. Se reitera la recomendación referente a la posibilidad de que la matriz de seguimiento a las liquidaciones utilizada por los apoyos del proceso se incluya dentro del Procedimiento Liquidación de Contratos, identificado en el Listado Maestro de Documentos con el código (PA02-PR01).</t>
  </si>
  <si>
    <t>Falta de verificación en la información por parte del supervisor</t>
  </si>
  <si>
    <t>Gestión Jurídica-Oficina Asesora Juridica</t>
  </si>
  <si>
    <t>Responsabilidad de indole disciplinaria, penales, fiscales y judiciales</t>
  </si>
  <si>
    <t>Inclumplimiento en los términos de los derechos de petición</t>
  </si>
  <si>
    <t>Desconocimiento u omisión de los lineamientos de la politica Institucional de prevención de daño antijuridico</t>
  </si>
  <si>
    <t>Posibilidad de incumplimiento o inobservancia de los lineamientos contenidos en la politica institucional de prevención de daño Antijuridico</t>
  </si>
  <si>
    <t>3 a 24 veces por año</t>
  </si>
  <si>
    <t>Entre 50 y 100 SMLMV</t>
  </si>
  <si>
    <t>El riesgo afecta la imagen del Instituto con algunos usuarios de relevancia frente al logro de los objetivos</t>
  </si>
  <si>
    <t>Socialización de la politica Institucional de prevención del daño antijuridico</t>
  </si>
  <si>
    <t>Realización de socialización de la politica de prevención de daño antijuridico (2 cuatrimestrales)</t>
  </si>
  <si>
    <t>Profesional Especializado OAJ</t>
  </si>
  <si>
    <t>Socializaciones realizadas /Socializaciones programadas(6)</t>
  </si>
  <si>
    <t>NA</t>
  </si>
  <si>
    <t>Este seguimiento no se realizo ya que en la version 1 vigente para el corte del seguimiento no estaba definido
Se aprueba version 2 en el comite de gestion y desempeño del 6/09/2022</t>
  </si>
  <si>
    <t>De acuerdo al análisis comparativo realizado al seguimiento del periodo inmediatamente anterior; se evidencia que, el presente riesgo no se encontraba formulado.</t>
  </si>
  <si>
    <t>N/A</t>
  </si>
  <si>
    <t>Los días 18 de mayo y 8 de junio se realizó en el auditorio Bochica dos (2) jornadas de socialización de la Politica de Prevención del Daño Antijurídico - Asuntos Misionales a los funcionarios y contratistas de la entidad. Se adjuntan listados de asistencia y presentación.</t>
  </si>
  <si>
    <t>Con las evidencias presentadas se da cumplimiento a lo programado</t>
  </si>
  <si>
    <t xml:space="preserve">Conforme a las evidencias allegadas por parte de los responsables del proceso, se observa cumplimiento de las actividades formuladas en el ítem: “Plan de acción”, a través de la socialización de la Política Institucional de Prevención del Daño Antijuridico.
</t>
  </si>
  <si>
    <t>POLÍTICA DE PREVENCIÓN DE DAÑO ANTIJURÍDICO:
Se realizó socialización presencial el día 19 de octubre de 2022 en la Unidad de Cuidado Animal. Se adjunta: presentación en formato Power Point, listado de asistencia y fotografias de la socialización.
El día 8 de noviembre de 2022 se remite mediante memorando radicado con No. 2022IE0002758, documento con el que se pretende socializar a dar a conocer a todos los servidores y funcionarios de la entidad sobre la: Elaboración, implementación, actualización y socialización de procedimientos y protocolos, en el marco de la Política de Prevención del Daño Antijurídico para Asuntos Misionales de la entidad.
Asi mismo, el día 1 de diciembre se remite memorando radicado con No. 2022IE0003108, con el fin de socializar a todos los servidores y funcionarios de la entidad los lineamientos de la Política Institucional de Prevención del Daño Antijurídico para Asuntos Misionales – Derechos de petición – Tutelas. Política Institucional de Prevención del Daño Antijurídico para Asuntos Misionales en cuanto a los Derechos de petición y las Tutelas.
Se adjuntan los soportes enunciados.</t>
  </si>
  <si>
    <t xml:space="preserve">Se recomienda que la formulación del Mapa de Riesgos de Gestión se realice conforme a lo dispuesto en la Guía para la Administración del Riesgo y Diseño de Controles (versión 5); en específico, se sugiere revisar la redacción del impacto, la causa inmediata y la causa raíz, dado que los mismos repercuten en la correcta descripción del riesgo; además, se recomienda reformular el control con fundamento en la guía y bajo el entendido que el verbo: “socializar” corresponde a una actividad de manejo y no a un control. 
Frente a lo dispuesto en el Plan de Acción se soportó la realización de una (1) socialización de la Política de Prevención del Daño Antijurídico el 19 de octubre de 2022; no obstante, de acuerdo con lo dispuesto en el plan de acción se tienen programadas dos (2) por cuatrimestre, aspecto que de acuerdo con las evidencias no se pudo constatar para el periodo estudiado. Además, se sugiere tener en cuenta lo establecido en el ítem “Indicador Gestión del Riesgo” en donde se fijaron 6 socializaciones. 
</t>
  </si>
  <si>
    <t>Socialización de la politica de defensa Judicial</t>
  </si>
  <si>
    <t>Realización de socialización de la politica de defensa judicial (1 cuatrimestral)</t>
  </si>
  <si>
    <t>Socializaciones realizadas /Socializaciones programadas(3)</t>
  </si>
  <si>
    <t>El 4 de agosto de 2022 se remitio memorando con radicado No. 2022IE0001871 a todas las áreas del Instituto, con el cual se socializó la Resolución 093 de 2019 y el documento contentivo de la Política Institucional
de Defensa Judicial, con el objeto de que toda la entidad se familiarice con esa herramienta
jurídica y que sea parte de su aplicación en cada una de las respectivas áreas. Se adjunta memorando.</t>
  </si>
  <si>
    <t xml:space="preserve">Conforme a las evidencias allegadas por parte de los responsables del proceso, se observa cumplimiento de las actividades formuladas en el ítem: “Plan de acción”, a través de la socialización de la Política de Defensa Judicial. </t>
  </si>
  <si>
    <t>PÓLITICA DE DEFENSA JUDICIAL:
Mediante memorando radicado con No. 2022IE0003086 se remite a todos los funcionarios y servidores de la entidad documento que contiene todos los lineamientos de la Política de Defena Judicial, asi como, la Política y la Resolución que la adopto, lo anterior, para socializar y reiterar las socializaciones realizadas.
Se adjuntan los soportes enunciados.</t>
  </si>
  <si>
    <t>Se evidencia con los documentos enviados la socializacion de la politica de defensa judicial dando cumplimiento a la actividad formulada</t>
  </si>
  <si>
    <t xml:space="preserve">Se recomienda que la formulación del Mapa de Riesgos de Gestión se realice conforme a lo dispuesto en la Guía para la Administración del Riesgo y Diseño de Controles (versión 5); en específico, se sugiere revisar la redacción del impacto, la causa inmediata y la causa raíz, dado que los mismos repercuten en la correcta descripción del riesgo; además, se recomienda reformular el control con fundamento en la guía y bajo el entendido que el verbo: “socializar” corresponde a una actividad de manejo y no a un control. 
Por su parte, se evidenció una (1) socialización de la Política de Defensa Judicial conforme con lo dispuesto en el Plan de Acción. </t>
  </si>
  <si>
    <t>Presentación de informe de actuaciones judiciales, extrajudiciales y acciones constitucionales</t>
  </si>
  <si>
    <t>Presentación de informe de actuaciones judiciales, extrajudiciales y acciones constitucionales (1 cuatrimestral)</t>
  </si>
  <si>
    <t>Informes presentados/Informes programadas (3)</t>
  </si>
  <si>
    <t>Se realizó informe de tutelas, procesos judiciales y conciliaciones con corte a agosto 31 de 2022. Se adjunta documento.</t>
  </si>
  <si>
    <t>Respecto de la acción dirigida a la realización del informe de actuaciones judiciales, extrajudiciales y acciones constitucionales, se encuentra soporte de la misma en cual incluye la información antes referida. Para finalizar, se resalta que el verbo: “socializar”– corresponde a una actividad de manejo y no a un control.</t>
  </si>
  <si>
    <t>Se realizó informe de tutelas, procesos judiciales y conciliaciones con corte al 11 de diciembre de 2022. Se adjunta documento.</t>
  </si>
  <si>
    <t>Se evidencia con los archivos enviados la presentacion de informes dando cumplimiento a la actividad formulada</t>
  </si>
  <si>
    <t>Se evidenció cumplimiento de la actividad a través de la presentación del informe de actuaciones judiciales, extrajudiciales y acciones constitucionales.</t>
  </si>
  <si>
    <t>Eliminado controlado</t>
  </si>
  <si>
    <t>Gestión Jurídica</t>
  </si>
  <si>
    <t>Reiteración de consulta generando mas requerimientos a  la entidad
Falta disciplinaria por la no respuesta oportuna</t>
  </si>
  <si>
    <t>Posibilidad de incumplimiento al término para dar respuesta a las consultas o solicitudes de conceptos Juridicos</t>
  </si>
  <si>
    <t xml:space="preserve">1.Desgaste administrativo y retrasos en la adquisición de los bienes y servicios requeridos por la entidad </t>
  </si>
  <si>
    <t>Improvisación en la determinación de fechas de ejecución, por desconocimiento de los requisitos para el perfeccionamiento</t>
  </si>
  <si>
    <t>Posibilidad de que se elaboren  contratos fuera de las fechas establecidas en el Plan Anual de Adquisiciones</t>
  </si>
  <si>
    <t>1.Realizar seguimiento mensual de las contrataciones programadas en el PAA</t>
  </si>
  <si>
    <t>Frecuencia de la actividad</t>
  </si>
  <si>
    <t>Impacto Inherente</t>
  </si>
  <si>
    <t>Control documental del riesgo</t>
  </si>
  <si>
    <r>
      <t xml:space="preserve">Ejecución y administración de procesos : </t>
    </r>
    <r>
      <rPr>
        <sz val="11"/>
        <color rgb="FF000000"/>
        <rFont val="Arial"/>
        <family val="2"/>
      </rPr>
      <t xml:space="preserve">Pérdidas derivadas de errores en la ejecución y administración de procesos. </t>
    </r>
  </si>
  <si>
    <t>Afectación Económica</t>
  </si>
  <si>
    <t>Automatico</t>
  </si>
  <si>
    <r>
      <t xml:space="preserve">Reducir: </t>
    </r>
    <r>
      <rPr>
        <sz val="8"/>
        <rFont val="Arial"/>
        <family val="2"/>
      </rPr>
      <t>Despues de realizar un analissi y cosiderar que el nivel de riesgo es alto, se determina tratarlo mediante transferencia o mitigacion del mismo</t>
    </r>
  </si>
  <si>
    <t>Sin iniciar</t>
  </si>
  <si>
    <r>
      <t xml:space="preserve">Fraude externo: </t>
    </r>
    <r>
      <rPr>
        <sz val="11"/>
        <color rgb="FF000000"/>
        <rFont val="Arial"/>
        <family val="2"/>
      </rPr>
      <t xml:space="preserve">Pérdida derivada de actos de fraude por personas ajenas a la organización (no participa personal del Instituto). </t>
    </r>
  </si>
  <si>
    <t>Sin Documental</t>
  </si>
  <si>
    <t>Aleatoria</t>
  </si>
  <si>
    <t>Sin registro</t>
  </si>
  <si>
    <r>
      <rPr>
        <b/>
        <sz val="8"/>
        <color theme="1"/>
        <rFont val="Calibri"/>
        <family val="2"/>
        <scheme val="minor"/>
      </rPr>
      <t>Mitigar</t>
    </r>
    <r>
      <rPr>
        <sz val="8"/>
        <color theme="1"/>
        <rFont val="Calibri"/>
        <family val="2"/>
        <scheme val="minor"/>
      </rPr>
      <t>: Despues de realizar un analisis y cosiderar los niveles de riesgo se implementan acciones que mitiguen el nivel del riesgo. No necesariamente es un control adicional</t>
    </r>
  </si>
  <si>
    <t>Materializado</t>
  </si>
  <si>
    <r>
      <t>Fraude interno</t>
    </r>
    <r>
      <rPr>
        <sz val="11"/>
        <color rgb="FF000000"/>
        <rFont val="Arial"/>
        <family val="2"/>
      </rPr>
      <t xml:space="preserve">:Pérdida debido a actos de fraude, actuaciones irregulares, comisión de hechos delictivos abuso de confianza, apropiación indebida, incumplimiento de regulaciones legales o internas de la entidad en las cuales está involucrado por lo menos 1 participante interno de la organización, son realizadas de forma intencional y/o con ánimo de lucro para sí mismo o para terceros. </t>
    </r>
  </si>
  <si>
    <t>24 a 500 veces por año</t>
  </si>
  <si>
    <t>Entre 10 y 50 SMLMV</t>
  </si>
  <si>
    <t>El riesgo afecta la imagen del Instituto internamente, de conocimiento general nivel interno, de junta directiva y proveedores</t>
  </si>
  <si>
    <t>Correctivo</t>
  </si>
  <si>
    <r>
      <rPr>
        <b/>
        <sz val="8"/>
        <color theme="1"/>
        <rFont val="Calibri"/>
        <family val="2"/>
        <scheme val="minor"/>
      </rPr>
      <t xml:space="preserve">Tranferir: </t>
    </r>
    <r>
      <rPr>
        <sz val="8"/>
        <color theme="1"/>
        <rFont val="Calibri"/>
        <family val="2"/>
        <scheme val="minor"/>
      </rPr>
      <t>Despues de realizar un analisis, se considera que la mejor estrategia es tercerizar el proceso o trasladar el riesgo a traves de seguros o polizas. La responsabilidad economica recae sobre el tercero, pero no se transfiere la responsabilidad sobre el tema reputacional.</t>
    </r>
  </si>
  <si>
    <t>Terminado</t>
  </si>
  <si>
    <r>
      <t xml:space="preserve">Fallas tecnológicas: </t>
    </r>
    <r>
      <rPr>
        <sz val="11"/>
        <color rgb="FF000000"/>
        <rFont val="Arial"/>
        <family val="2"/>
      </rPr>
      <t xml:space="preserve">Errores en hardware, software, telecomunicaciones, interrupción de servicios básicos. </t>
    </r>
  </si>
  <si>
    <t>500 veces al año y maximo 5000veces por año</t>
  </si>
  <si>
    <r>
      <rPr>
        <b/>
        <sz val="8"/>
        <color theme="1"/>
        <rFont val="Calibri"/>
        <family val="2"/>
        <scheme val="minor"/>
      </rPr>
      <t>Evitar:</t>
    </r>
    <r>
      <rPr>
        <sz val="8"/>
        <color theme="1"/>
        <rFont val="Calibri"/>
        <family val="2"/>
        <scheme val="minor"/>
      </rPr>
      <t xml:space="preserve"> Despues de realizar un analisis y considerar que el nivel de riesgo es demasiado alto, se determina no asumir la actividad que genera este riesgo</t>
    </r>
  </si>
  <si>
    <r>
      <t xml:space="preserve">Relaciones laborales: </t>
    </r>
    <r>
      <rPr>
        <sz val="11"/>
        <color rgb="FF000000"/>
        <rFont val="Arial"/>
        <family val="2"/>
      </rPr>
      <t xml:space="preserve">Pérdidas que surgen de acciones contrarias a las leyes o acuerdos de empleo, salud o seguridad, del pago de demandas por daños personales o de discriminación. </t>
    </r>
  </si>
  <si>
    <t>Mas de 500 veces por año</t>
  </si>
  <si>
    <t>Entre 100 y 500 SMLMV</t>
  </si>
  <si>
    <t>El riesgo afecta la imagen del Instituto con efecto publicitario sostenido a nivel de sector administrativo, nivel departamental o municipal</t>
  </si>
  <si>
    <r>
      <t>Conflictos de interés:</t>
    </r>
    <r>
      <rPr>
        <sz val="11"/>
        <color rgb="FF000000"/>
        <rFont val="Arial"/>
        <family val="2"/>
      </rPr>
      <t xml:space="preserve"> cuando el interés general propio de la función pública entra en conflicto con el interés particular y directo del servidor público.</t>
    </r>
  </si>
  <si>
    <t>Mayor a 500 SMLMV</t>
  </si>
  <si>
    <t>El riesgo afecta la imagen del Instituto a nivel nacional, con efecto publicitario sostenido a nivel país</t>
  </si>
  <si>
    <r>
      <t xml:space="preserve">Usuarios, productos y prácticas: </t>
    </r>
    <r>
      <rPr>
        <sz val="11"/>
        <color rgb="FF000000"/>
        <rFont val="Arial"/>
        <family val="2"/>
      </rPr>
      <t>Fallas negligentes o involuntarias de las obligaciones frente a los usuarios y que impiden satisfacer una obligación profesional frente a éstos.</t>
    </r>
  </si>
  <si>
    <t>Frecuencia de la actividad Corrupcion</t>
  </si>
  <si>
    <r>
      <t xml:space="preserve">Daños a activos fijos/ eventos externos : </t>
    </r>
    <r>
      <rPr>
        <sz val="11"/>
        <color rgb="FF000000"/>
        <rFont val="Arial"/>
        <family val="2"/>
      </rPr>
      <t xml:space="preserve">Pérdida por daños o extravíos de los activos fijos por desastres naturales u otros riesgos/eventos externos como atentados, vandalismo, orden público. </t>
    </r>
  </si>
  <si>
    <t>Se espera que el evento ocurra en la mayoria de las circunstancias
Mas de 1 vez en el año</t>
  </si>
  <si>
    <r>
      <t xml:space="preserve">Seguridad de la información: </t>
    </r>
    <r>
      <rPr>
        <sz val="11"/>
        <color rgb="FF000000"/>
        <rFont val="Arial"/>
        <family val="2"/>
      </rPr>
      <t>potencial de que las amenazas exploten la vulnerabilidad de un activo de información o grupo de activos de información y, por lo tanto, causen daños a una organización</t>
    </r>
  </si>
  <si>
    <t>Es viable que el evento ocurra en la mayoria de las circunstancias.
Al menos 1 vez en el ultimo año</t>
  </si>
  <si>
    <r>
      <t xml:space="preserve">Corrupción: </t>
    </r>
    <r>
      <rPr>
        <sz val="11"/>
        <color rgb="FF000000"/>
        <rFont val="Arial"/>
        <family val="2"/>
      </rPr>
      <t>posibilidad de que, por acción u omisión, se use el poder para desviar la gestión de lo público hacia un beneficio privado.</t>
    </r>
  </si>
  <si>
    <t>El Evento podrá ocurrir en algun momento.
Al menos 1 vez en los ultimos 2 años</t>
  </si>
  <si>
    <t>El Evento podrá ocurrir en algun momento.
Al menos 1 vez en los ultimos 5 años</t>
  </si>
  <si>
    <t>El evento puede ocurrir solo en circunstancias excepcionales (poco comunes o anormales)
No se han presentado en los ultimos 5 años</t>
  </si>
  <si>
    <t>Matriz de calor Riesgos de Gestion</t>
  </si>
  <si>
    <t>Bajo</t>
  </si>
  <si>
    <t>Moderado</t>
  </si>
  <si>
    <t>Alto</t>
  </si>
  <si>
    <t>Extremo</t>
  </si>
  <si>
    <t>Matriz de calor Riesgos de Corrupcion</t>
  </si>
  <si>
    <t>Insignificante</t>
  </si>
  <si>
    <t>Menor</t>
  </si>
  <si>
    <t>Mayor</t>
  </si>
  <si>
    <t>Catastrofico</t>
  </si>
  <si>
    <t>Casi seguro</t>
  </si>
  <si>
    <t>No aplica para riesgos de corrupción</t>
  </si>
  <si>
    <t>Probable</t>
  </si>
  <si>
    <t>Posible</t>
  </si>
  <si>
    <t>Improbable</t>
  </si>
  <si>
    <t>Rara vez</t>
  </si>
  <si>
    <t>CONTEXTO ESTRTEGICO</t>
  </si>
  <si>
    <t>INTERNO</t>
  </si>
  <si>
    <t>EXTERNO</t>
  </si>
  <si>
    <t>PROCESO</t>
  </si>
  <si>
    <t>FINANCIEROS</t>
  </si>
  <si>
    <t>POLÍTICOS</t>
  </si>
  <si>
    <t>DISEÑO DEL PROCESO</t>
  </si>
  <si>
    <t>PERSONAL</t>
  </si>
  <si>
    <t>ECONÓMICOS Y FINANCIEROS</t>
  </si>
  <si>
    <t>INTERACCIONES CON OTROS PROCESOS</t>
  </si>
  <si>
    <t>PROCESOS</t>
  </si>
  <si>
    <t>SOCIALES Y CULTURALES</t>
  </si>
  <si>
    <t>TRANSVERSALIDAD</t>
  </si>
  <si>
    <t>TECNOLOGÍA</t>
  </si>
  <si>
    <t>TECNOLÓGICOS</t>
  </si>
  <si>
    <t>PROCEDIMIENTOS ASOCIADOS</t>
  </si>
  <si>
    <t>ESTRATÉGICO</t>
  </si>
  <si>
    <t>AMBIENTALES</t>
  </si>
  <si>
    <t>RESPONSABLES DEL PROCESO</t>
  </si>
  <si>
    <t>COMUNICACIÓN INTERNA</t>
  </si>
  <si>
    <t>LEGALES Y REGLAMENTARIOS</t>
  </si>
  <si>
    <t>COMUNICACIÓN ENTRE LOS PROCESOS</t>
  </si>
  <si>
    <t>ACTIVOS DE SEGURIDAD DIGITAL DEL PROCESO</t>
  </si>
  <si>
    <t xml:space="preserve">TIPO RIESGO </t>
  </si>
  <si>
    <t>GERENCIAL</t>
  </si>
  <si>
    <t>OPERATIVO</t>
  </si>
  <si>
    <t>FINANCIERO</t>
  </si>
  <si>
    <t>CUMPLIMIENTO</t>
  </si>
  <si>
    <t>IMAGEN O REPUTACIÓN</t>
  </si>
  <si>
    <t>CORRUPCIÓN</t>
  </si>
  <si>
    <t>SEGURIDAD DIGITAL</t>
  </si>
  <si>
    <t>EVALUACIÓN RIESGO</t>
  </si>
  <si>
    <t>PROBABILIDAD</t>
  </si>
  <si>
    <t>IMPACTO</t>
  </si>
  <si>
    <t>CASI SEGURO</t>
  </si>
  <si>
    <t>INSIGNIFICANTE</t>
  </si>
  <si>
    <t>PROBABLE</t>
  </si>
  <si>
    <t>MENOR</t>
  </si>
  <si>
    <t>POSIBLE</t>
  </si>
  <si>
    <t>MODERADO</t>
  </si>
  <si>
    <t>IMPROBABLE</t>
  </si>
  <si>
    <t>MAYOR</t>
  </si>
  <si>
    <t>RARA VEZ</t>
  </si>
  <si>
    <t>CATASTROFICO</t>
  </si>
  <si>
    <t>ZONA RIESGO</t>
  </si>
  <si>
    <t>BAJO</t>
  </si>
  <si>
    <t>ALTO</t>
  </si>
  <si>
    <t>EXTREMO</t>
  </si>
  <si>
    <t>TIPO</t>
  </si>
  <si>
    <t>PREVENTIVO</t>
  </si>
  <si>
    <t>DETECTIVO</t>
  </si>
  <si>
    <t xml:space="preserve">CONTROLES EXISTENTES - CRITERIOS DE EVALUACION  </t>
  </si>
  <si>
    <t xml:space="preserve">RESPONSABLE </t>
  </si>
  <si>
    <t>PERIODICIDAD</t>
  </si>
  <si>
    <t>PROPOSITO</t>
  </si>
  <si>
    <t>COMO SE REALIZA LA ACTIVIDAD</t>
  </si>
  <si>
    <t xml:space="preserve">QUÉ PASA CON LAS OBSERVACIONES O DESVIACIONES </t>
  </si>
  <si>
    <t>EVIDENCIA DE LA EJECUCION DEL CONTROL</t>
  </si>
  <si>
    <t>EVALUACIÓN DE LA EJECUCIÓN DEL CONTROL
( E )</t>
  </si>
  <si>
    <t>FUERTE</t>
  </si>
  <si>
    <t>DÉBIL</t>
  </si>
  <si>
    <t>SOLIDEZ INDIVIDUAL DE CADA CONTROL (D+E)</t>
  </si>
  <si>
    <t xml:space="preserve">DISEÑO </t>
  </si>
  <si>
    <t>EJECUCIÓN</t>
  </si>
  <si>
    <t>SOLIDEZ</t>
  </si>
  <si>
    <t>SOLIDEZ DEL CONJUNTO DE CONTROLES</t>
  </si>
  <si>
    <t>C O N T R O L E S
AY U D A N
A  D I S M I N U I R  L A
P R O B A B I L I D A D</t>
  </si>
  <si>
    <t>C O N T R O L E S
AY U D A N
A  D I S M I N U I R
I M PA C TO</t>
  </si>
  <si>
    <t>DIRECTAMENTE</t>
  </si>
  <si>
    <t>NO DISMINUYE</t>
  </si>
  <si>
    <t>INDIRECTAMENTE</t>
  </si>
  <si>
    <t>DESPLAZAMIENTO PROBABILIDAD E IMPACTO</t>
  </si>
  <si>
    <t>SOLIDEZ DESPLAZAMIENTO</t>
  </si>
  <si>
    <t>CONTROL PROBABILIDAD</t>
  </si>
  <si>
    <t>DESPLAZAMIENTO PROBABILIDAD</t>
  </si>
  <si>
    <t>SOLIDEZ IMPACTO</t>
  </si>
  <si>
    <t>CONTROL IMPACTO</t>
  </si>
  <si>
    <t>DESPLAZAMIENTO IMPACTO</t>
  </si>
  <si>
    <t>POSICIÓN</t>
  </si>
  <si>
    <t xml:space="preserve">POSIBLE </t>
  </si>
  <si>
    <t xml:space="preserve">TRATAMIENTO DEL RIESGO </t>
  </si>
  <si>
    <t xml:space="preserve">REDUCIR </t>
  </si>
  <si>
    <t>COMPARTIR</t>
  </si>
  <si>
    <t>EVITAR</t>
  </si>
  <si>
    <t>ACEPTAR</t>
  </si>
  <si>
    <t>TIPO DE CONTROL</t>
  </si>
  <si>
    <t>PERIODICIDAD DE SEGUIMIENTO</t>
  </si>
  <si>
    <t>MENSUAL</t>
  </si>
  <si>
    <t>CUATRIMESTRAL</t>
  </si>
  <si>
    <t>ANUAL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</si>
</sst>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9">
    <font>
      <sz val="11"/>
      <color theme="1"/>
      <name val="Calibri"/>
      <family val="2"/>
      <scheme val="minor"/>
    </font>
    <font>
      <b/>
      <sz val="11"/>
      <color theme="1"/>
      <name val="Calibri"/>
      <family val="2"/>
      <scheme val="minor"/>
    </font>
    <font>
      <b/>
      <sz val="11"/>
      <name val="Calibri"/>
      <family val="2"/>
      <scheme val="minor"/>
    </font>
    <font>
      <b/>
      <sz val="11"/>
      <name val="Arial"/>
      <family val="2"/>
    </font>
    <font>
      <b/>
      <sz val="11"/>
      <color rgb="FF000000"/>
      <name val="Arial"/>
      <family val="2"/>
    </font>
    <font>
      <sz val="11"/>
      <name val="Arial"/>
      <family val="2"/>
    </font>
    <font>
      <sz val="11"/>
      <color rgb="FF000000"/>
      <name val="Arial"/>
      <family val="2"/>
    </font>
    <font>
      <sz val="11"/>
      <color theme="1"/>
      <name val="Calibri"/>
      <family val="2"/>
      <scheme val="minor"/>
    </font>
    <font>
      <sz val="8"/>
      <name val="Arial"/>
      <family val="2"/>
    </font>
    <font>
      <sz val="8"/>
      <color rgb="FF000000"/>
      <name val="Arial"/>
      <family val="2"/>
    </font>
    <font>
      <sz val="9"/>
      <color rgb="FF000000"/>
      <name val="Arial"/>
      <family val="2"/>
    </font>
    <font>
      <b/>
      <sz val="8"/>
      <name val="Arial"/>
      <family val="2"/>
    </font>
    <font>
      <sz val="8"/>
      <color theme="1"/>
      <name val="Calibri"/>
      <family val="2"/>
      <scheme val="minor"/>
    </font>
    <font>
      <b/>
      <sz val="8"/>
      <color theme="1"/>
      <name val="Calibri"/>
      <family val="2"/>
      <scheme val="minor"/>
    </font>
    <font>
      <sz val="8"/>
      <color theme="1"/>
      <name val="Arial"/>
      <family val="2"/>
    </font>
    <font>
      <b/>
      <sz val="14"/>
      <color theme="1"/>
      <name val="Calibri"/>
      <family val="2"/>
      <scheme val="minor"/>
    </font>
    <font>
      <sz val="14"/>
      <color theme="1"/>
      <name val="Calibri"/>
      <family val="2"/>
      <scheme val="minor"/>
    </font>
    <font>
      <b/>
      <sz val="14"/>
      <name val="Arial"/>
      <family val="2"/>
    </font>
    <font>
      <sz val="14"/>
      <name val="Arial"/>
      <family val="2"/>
    </font>
    <font>
      <sz val="12"/>
      <name val="Calibri"/>
      <family val="2"/>
      <scheme val="minor"/>
    </font>
    <font>
      <sz val="12"/>
      <name val="Calibri"/>
      <family val="2"/>
    </font>
    <font>
      <sz val="12"/>
      <name val="Arial"/>
      <family val="2"/>
    </font>
    <font>
      <sz val="12"/>
      <color rgb="FF000000"/>
      <name val="Arial"/>
      <family val="2"/>
    </font>
    <font>
      <b/>
      <sz val="12"/>
      <name val="Arial"/>
      <family val="2"/>
    </font>
    <font>
      <sz val="11"/>
      <color theme="1"/>
      <name val="Arial"/>
      <family val="2"/>
    </font>
    <font>
      <i/>
      <sz val="11"/>
      <color rgb="FF000000"/>
      <name val="Arial"/>
      <family val="2"/>
    </font>
    <font>
      <u/>
      <sz val="11"/>
      <color rgb="FF000000"/>
      <name val="Arial"/>
      <family val="2"/>
    </font>
    <font>
      <sz val="11"/>
      <color rgb="FF000000"/>
      <name val="Arial"/>
    </font>
    <font>
      <u/>
      <sz val="11"/>
      <color rgb="FF000000"/>
      <name val="Arial"/>
    </font>
  </fonts>
  <fills count="18">
    <fill>
      <patternFill patternType="none"/>
    </fill>
    <fill>
      <patternFill patternType="gray125"/>
    </fill>
    <fill>
      <patternFill patternType="solid">
        <fgColor rgb="FF92D050"/>
        <bgColor indexed="64"/>
      </patternFill>
    </fill>
    <fill>
      <patternFill patternType="solid">
        <fgColor rgb="FFFA9706"/>
        <bgColor indexed="64"/>
      </patternFill>
    </fill>
    <fill>
      <patternFill patternType="solid">
        <fgColor rgb="FFFFFF00"/>
        <bgColor indexed="64"/>
      </patternFill>
    </fill>
    <fill>
      <patternFill patternType="solid">
        <fgColor theme="9" tint="0.59999389629810485"/>
        <bgColor indexed="64"/>
      </patternFill>
    </fill>
    <fill>
      <patternFill patternType="solid">
        <fgColor rgb="FFD9D9D9"/>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rgb="FFF8CBAD"/>
        <bgColor indexed="64"/>
      </patternFill>
    </fill>
    <fill>
      <patternFill patternType="solid">
        <fgColor rgb="FFFFE699"/>
        <bgColor indexed="64"/>
      </patternFill>
    </fill>
    <fill>
      <patternFill patternType="solid">
        <fgColor rgb="FFBFBFBF"/>
        <bgColor indexed="64"/>
      </patternFill>
    </fill>
    <fill>
      <patternFill patternType="solid">
        <fgColor rgb="FFF2F2F2"/>
        <bgColor indexed="64"/>
      </patternFill>
    </fill>
    <fill>
      <patternFill patternType="solid">
        <fgColor rgb="FFFF0000"/>
        <bgColor indexed="64"/>
      </patternFill>
    </fill>
    <fill>
      <patternFill patternType="solid">
        <fgColor rgb="FFFFFFFF"/>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thin">
        <color rgb="FF000000"/>
      </right>
      <top style="medium">
        <color indexed="64"/>
      </top>
      <bottom/>
      <diagonal/>
    </border>
    <border>
      <left style="thin">
        <color rgb="FF000000"/>
      </left>
      <right/>
      <top style="medium">
        <color indexed="64"/>
      </top>
      <bottom style="thin">
        <color rgb="FF000000"/>
      </bottom>
      <diagonal/>
    </border>
    <border>
      <left/>
      <right/>
      <top style="medium">
        <color indexed="64"/>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rgb="FF000000"/>
      </right>
      <top/>
      <bottom style="medium">
        <color indexed="64"/>
      </bottom>
      <diagonal/>
    </border>
    <border>
      <left style="thin">
        <color rgb="FF000000"/>
      </left>
      <right/>
      <top style="thin">
        <color rgb="FF000000"/>
      </top>
      <bottom style="medium">
        <color indexed="64"/>
      </bottom>
      <diagonal/>
    </border>
    <border>
      <left/>
      <right/>
      <top/>
      <bottom style="medium">
        <color indexed="64"/>
      </bottom>
      <diagonal/>
    </border>
    <border>
      <left style="thin">
        <color indexed="64"/>
      </left>
      <right style="thin">
        <color indexed="64"/>
      </right>
      <top/>
      <bottom style="thin">
        <color indexed="64"/>
      </bottom>
      <diagonal/>
    </border>
    <border>
      <left style="thin">
        <color rgb="FF000000"/>
      </left>
      <right/>
      <top style="medium">
        <color indexed="64"/>
      </top>
      <bottom/>
      <diagonal/>
    </border>
    <border>
      <left style="thin">
        <color indexed="64"/>
      </left>
      <right style="thin">
        <color indexed="64"/>
      </right>
      <top style="medium">
        <color indexed="64"/>
      </top>
      <bottom style="thin">
        <color indexed="64"/>
      </bottom>
      <diagonal/>
    </border>
    <border>
      <left/>
      <right style="thin">
        <color rgb="FF000000"/>
      </right>
      <top style="medium">
        <color indexed="64"/>
      </top>
      <bottom/>
      <diagonal/>
    </border>
    <border>
      <left style="thin">
        <color rgb="FF000000"/>
      </left>
      <right/>
      <top/>
      <bottom style="medium">
        <color indexed="64"/>
      </bottom>
      <diagonal/>
    </border>
    <border>
      <left style="thin">
        <color indexed="64"/>
      </left>
      <right style="thin">
        <color indexed="64"/>
      </right>
      <top style="thin">
        <color indexed="64"/>
      </top>
      <bottom style="medium">
        <color indexed="64"/>
      </bottom>
      <diagonal/>
    </border>
    <border>
      <left/>
      <right style="thin">
        <color rgb="FF000000"/>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medium">
        <color indexed="64"/>
      </top>
      <bottom style="thin">
        <color rgb="FF000000"/>
      </bottom>
      <diagonal/>
    </border>
    <border>
      <left style="thin">
        <color rgb="FF000000"/>
      </left>
      <right style="medium">
        <color indexed="64"/>
      </right>
      <top style="thin">
        <color rgb="FF000000"/>
      </top>
      <bottom style="thin">
        <color rgb="FF000000"/>
      </bottom>
      <diagonal/>
    </border>
    <border>
      <left/>
      <right style="medium">
        <color indexed="64"/>
      </right>
      <top style="thin">
        <color rgb="FF000000"/>
      </top>
      <bottom style="medium">
        <color indexed="64"/>
      </bottom>
      <diagonal/>
    </border>
    <border>
      <left style="medium">
        <color indexed="64"/>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indexed="64"/>
      </left>
      <right style="thin">
        <color indexed="64"/>
      </right>
      <top/>
      <bottom style="thin">
        <color indexed="64"/>
      </bottom>
      <diagonal/>
    </border>
  </borders>
  <cellStyleXfs count="2">
    <xf numFmtId="0" fontId="0" fillId="0" borderId="0"/>
    <xf numFmtId="9" fontId="7" fillId="0" borderId="0" applyFont="0" applyFill="0" applyBorder="0" applyAlignment="0" applyProtection="0"/>
  </cellStyleXfs>
  <cellXfs count="372">
    <xf numFmtId="0" fontId="0" fillId="0" borderId="0" xfId="0"/>
    <xf numFmtId="0" fontId="1" fillId="0" borderId="1" xfId="0" applyFont="1" applyBorder="1" applyAlignment="1">
      <alignment horizontal="center"/>
    </xf>
    <xf numFmtId="0" fontId="0" fillId="0" borderId="1" xfId="0" applyBorder="1" applyAlignment="1">
      <alignment horizontal="center"/>
    </xf>
    <xf numFmtId="0" fontId="0" fillId="0" borderId="0" xfId="0" applyAlignment="1">
      <alignment horizontal="center"/>
    </xf>
    <xf numFmtId="0" fontId="2" fillId="3" borderId="1" xfId="0" applyFont="1" applyFill="1" applyBorder="1" applyAlignment="1">
      <alignment horizontal="center"/>
    </xf>
    <xf numFmtId="0" fontId="0" fillId="2" borderId="2" xfId="0" applyFill="1" applyBorder="1" applyAlignment="1">
      <alignment horizontal="center" vertical="center"/>
    </xf>
    <xf numFmtId="0" fontId="0" fillId="4" borderId="2" xfId="0" applyFill="1" applyBorder="1" applyAlignment="1">
      <alignment horizontal="center" vertical="center"/>
    </xf>
    <xf numFmtId="0" fontId="0" fillId="3" borderId="2" xfId="0" applyFill="1" applyBorder="1" applyAlignment="1">
      <alignment horizontal="center" vertical="center"/>
    </xf>
    <xf numFmtId="0" fontId="0" fillId="0" borderId="1" xfId="0" applyBorder="1" applyAlignment="1">
      <alignment horizontal="center" vertical="center"/>
    </xf>
    <xf numFmtId="0" fontId="1" fillId="0" borderId="1" xfId="0" applyFont="1" applyBorder="1" applyAlignment="1">
      <alignment horizontal="center" vertical="center"/>
    </xf>
    <xf numFmtId="0" fontId="1" fillId="0" borderId="1" xfId="0" applyFont="1" applyBorder="1" applyAlignment="1">
      <alignment horizontal="center" wrapText="1"/>
    </xf>
    <xf numFmtId="0" fontId="0" fillId="0" borderId="0" xfId="0" applyAlignment="1">
      <alignment wrapText="1"/>
    </xf>
    <xf numFmtId="0" fontId="1" fillId="4" borderId="1" xfId="0" applyFont="1" applyFill="1" applyBorder="1" applyAlignment="1">
      <alignment horizontal="center"/>
    </xf>
    <xf numFmtId="0" fontId="5" fillId="0" borderId="0" xfId="0"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hidden="1"/>
    </xf>
    <xf numFmtId="0" fontId="3" fillId="5" borderId="1" xfId="0" applyFont="1" applyFill="1" applyBorder="1" applyAlignment="1" applyProtection="1">
      <alignment horizontal="center" vertical="center" wrapText="1"/>
      <protection hidden="1"/>
    </xf>
    <xf numFmtId="0" fontId="3" fillId="8" borderId="1" xfId="0" applyFont="1" applyFill="1" applyBorder="1" applyAlignment="1" applyProtection="1">
      <alignment horizontal="center" vertical="center" wrapText="1"/>
      <protection hidden="1"/>
    </xf>
    <xf numFmtId="0" fontId="3" fillId="9" borderId="1" xfId="0" applyFont="1" applyFill="1" applyBorder="1" applyAlignment="1" applyProtection="1">
      <alignment horizontal="center" vertical="center" wrapText="1"/>
      <protection hidden="1"/>
    </xf>
    <xf numFmtId="0" fontId="4" fillId="0" borderId="1" xfId="0" applyFont="1" applyBorder="1" applyAlignment="1">
      <alignment vertical="center" wrapText="1"/>
    </xf>
    <xf numFmtId="0" fontId="0" fillId="0" borderId="0" xfId="0" applyAlignment="1">
      <alignment horizontal="left"/>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10" fillId="0" borderId="0" xfId="0" applyFont="1" applyAlignment="1">
      <alignment vertical="center" wrapText="1"/>
    </xf>
    <xf numFmtId="0" fontId="4" fillId="6" borderId="1" xfId="0" applyFont="1" applyFill="1" applyBorder="1" applyAlignment="1">
      <alignment horizontal="center" vertical="center" wrapText="1"/>
    </xf>
    <xf numFmtId="0" fontId="10" fillId="0" borderId="1" xfId="0" applyFont="1" applyBorder="1" applyAlignment="1">
      <alignment vertical="center" wrapText="1"/>
    </xf>
    <xf numFmtId="9" fontId="5" fillId="0" borderId="0" xfId="1" applyFont="1" applyFill="1" applyBorder="1" applyAlignment="1" applyProtection="1">
      <alignment horizontal="center" vertical="center" wrapText="1"/>
      <protection locked="0"/>
    </xf>
    <xf numFmtId="9" fontId="5" fillId="0" borderId="0" xfId="1" applyFont="1" applyFill="1" applyAlignment="1" applyProtection="1">
      <alignment horizontal="center" vertical="center" wrapText="1"/>
      <protection locked="0"/>
    </xf>
    <xf numFmtId="9" fontId="3" fillId="0" borderId="0" xfId="1" applyFont="1" applyFill="1" applyBorder="1" applyAlignment="1" applyProtection="1">
      <alignment horizontal="center" vertical="center" wrapText="1"/>
      <protection locked="0"/>
    </xf>
    <xf numFmtId="9" fontId="3" fillId="0" borderId="0" xfId="1" applyFont="1" applyFill="1" applyAlignment="1" applyProtection="1">
      <alignment horizontal="center" vertical="center" wrapText="1"/>
      <protection locked="0"/>
    </xf>
    <xf numFmtId="0" fontId="12" fillId="0" borderId="0" xfId="0" applyFont="1"/>
    <xf numFmtId="0" fontId="11" fillId="0" borderId="1" xfId="0" applyFont="1" applyBorder="1" applyAlignment="1" applyProtection="1">
      <alignment vertical="center" wrapText="1"/>
      <protection hidden="1"/>
    </xf>
    <xf numFmtId="0" fontId="0" fillId="0" borderId="1" xfId="0" applyBorder="1" applyAlignment="1">
      <alignment wrapText="1"/>
    </xf>
    <xf numFmtId="0" fontId="12" fillId="0" borderId="1" xfId="0" applyFont="1" applyBorder="1" applyAlignment="1">
      <alignment wrapText="1"/>
    </xf>
    <xf numFmtId="0" fontId="12" fillId="0" borderId="1" xfId="0" applyFont="1" applyBorder="1" applyAlignment="1">
      <alignment vertical="top" wrapText="1"/>
    </xf>
    <xf numFmtId="164" fontId="5" fillId="0" borderId="0" xfId="0" applyNumberFormat="1" applyFont="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1" fillId="0" borderId="0" xfId="0" applyFont="1"/>
    <xf numFmtId="9" fontId="0" fillId="0" borderId="0" xfId="0" applyNumberFormat="1"/>
    <xf numFmtId="0" fontId="16" fillId="0" borderId="0" xfId="0" applyFont="1" applyAlignment="1">
      <alignment vertical="center"/>
    </xf>
    <xf numFmtId="0" fontId="1" fillId="0" borderId="0" xfId="0" applyFont="1" applyAlignment="1">
      <alignment horizontal="center"/>
    </xf>
    <xf numFmtId="9" fontId="0" fillId="0" borderId="0" xfId="0" applyNumberFormat="1" applyAlignment="1">
      <alignment horizontal="center"/>
    </xf>
    <xf numFmtId="0" fontId="1" fillId="0" borderId="0" xfId="0" applyFont="1" applyAlignment="1">
      <alignment horizontal="left"/>
    </xf>
    <xf numFmtId="0" fontId="18" fillId="0" borderId="0" xfId="0" applyFont="1" applyAlignment="1" applyProtection="1">
      <alignment horizontal="center" vertical="center" wrapText="1"/>
      <protection locked="0"/>
    </xf>
    <xf numFmtId="0" fontId="14" fillId="0" borderId="1" xfId="0" applyFont="1" applyBorder="1" applyAlignment="1">
      <alignment horizontal="left" vertical="center"/>
    </xf>
    <xf numFmtId="0" fontId="8" fillId="0" borderId="1" xfId="0" applyFont="1" applyBorder="1" applyAlignment="1" applyProtection="1">
      <alignment horizontal="left" vertical="center" wrapText="1"/>
      <protection locked="0"/>
    </xf>
    <xf numFmtId="9" fontId="0" fillId="0" borderId="0" xfId="0" applyNumberFormat="1" applyAlignment="1">
      <alignment horizontal="left"/>
    </xf>
    <xf numFmtId="9" fontId="3" fillId="0" borderId="0" xfId="1" applyFont="1" applyAlignment="1" applyProtection="1">
      <alignment horizontal="center" vertical="center" wrapText="1"/>
      <protection locked="0"/>
    </xf>
    <xf numFmtId="0" fontId="3" fillId="0" borderId="0" xfId="0" applyFont="1" applyAlignment="1" applyProtection="1">
      <alignment vertical="center" wrapText="1"/>
      <protection locked="0"/>
    </xf>
    <xf numFmtId="9" fontId="3" fillId="0" borderId="0" xfId="1" applyFont="1" applyBorder="1" applyAlignment="1" applyProtection="1">
      <alignment vertical="center" wrapText="1"/>
      <protection locked="0"/>
    </xf>
    <xf numFmtId="9" fontId="3" fillId="0" borderId="0" xfId="1" applyFont="1" applyBorder="1" applyAlignment="1" applyProtection="1">
      <alignment horizontal="center" vertical="center" wrapText="1"/>
      <protection locked="0"/>
    </xf>
    <xf numFmtId="0" fontId="17" fillId="0" borderId="0" xfId="0" applyFont="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0" fontId="3" fillId="5" borderId="2" xfId="0" applyFont="1" applyFill="1" applyBorder="1" applyAlignment="1" applyProtection="1">
      <alignment horizontal="center" vertical="center" wrapText="1"/>
      <protection locked="0"/>
    </xf>
    <xf numFmtId="9" fontId="3" fillId="10" borderId="8" xfId="1" applyFont="1" applyFill="1" applyBorder="1" applyAlignment="1" applyProtection="1">
      <alignment horizontal="center" vertical="center" wrapText="1"/>
      <protection locked="0"/>
    </xf>
    <xf numFmtId="0" fontId="3" fillId="5" borderId="8" xfId="0" applyFont="1" applyFill="1" applyBorder="1" applyAlignment="1" applyProtection="1">
      <alignment horizontal="center" vertical="center" wrapText="1"/>
      <protection locked="0"/>
    </xf>
    <xf numFmtId="0" fontId="3" fillId="5" borderId="10" xfId="0" applyFont="1" applyFill="1" applyBorder="1" applyAlignment="1" applyProtection="1">
      <alignment horizontal="center" vertical="center" wrapText="1"/>
      <protection locked="0"/>
    </xf>
    <xf numFmtId="0" fontId="17" fillId="5" borderId="10" xfId="0"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textRotation="90"/>
      <protection locked="0"/>
    </xf>
    <xf numFmtId="9" fontId="3" fillId="7" borderId="2" xfId="1" applyFont="1" applyFill="1" applyBorder="1" applyAlignment="1" applyProtection="1">
      <alignment horizontal="center" vertical="center" textRotation="90"/>
      <protection locked="0"/>
    </xf>
    <xf numFmtId="0" fontId="3" fillId="7" borderId="2" xfId="0" applyFont="1" applyFill="1" applyBorder="1" applyAlignment="1" applyProtection="1">
      <alignment horizontal="center" vertical="center" wrapText="1"/>
      <protection locked="0"/>
    </xf>
    <xf numFmtId="0" fontId="3" fillId="8" borderId="2" xfId="0" applyFont="1" applyFill="1" applyBorder="1" applyAlignment="1" applyProtection="1">
      <alignment horizontal="center" vertical="center" wrapText="1"/>
      <protection locked="0"/>
    </xf>
    <xf numFmtId="164" fontId="3" fillId="8" borderId="2" xfId="0" applyNumberFormat="1" applyFont="1" applyFill="1" applyBorder="1" applyAlignment="1" applyProtection="1">
      <alignment horizontal="center" vertical="center" wrapText="1"/>
      <protection locked="0"/>
    </xf>
    <xf numFmtId="0" fontId="3" fillId="9" borderId="2" xfId="0" applyFont="1" applyFill="1" applyBorder="1" applyAlignment="1" applyProtection="1">
      <alignment horizontal="center" vertical="center" wrapText="1"/>
      <protection locked="0"/>
    </xf>
    <xf numFmtId="0" fontId="5" fillId="0" borderId="0" xfId="0" applyFont="1" applyAlignment="1">
      <alignment horizontal="center" vertical="center" wrapText="1"/>
    </xf>
    <xf numFmtId="0" fontId="21" fillId="0" borderId="0" xfId="0" applyFont="1" applyAlignment="1" applyProtection="1">
      <alignment vertical="center" wrapText="1"/>
      <protection locked="0"/>
    </xf>
    <xf numFmtId="0" fontId="5" fillId="0" borderId="15" xfId="0" applyFont="1" applyBorder="1" applyAlignment="1">
      <alignment horizontal="center" vertical="center" wrapText="1"/>
    </xf>
    <xf numFmtId="9" fontId="3" fillId="0" borderId="15" xfId="1" applyFont="1" applyFill="1" applyBorder="1" applyAlignment="1" applyProtection="1">
      <alignment horizontal="center" vertical="center" wrapText="1"/>
      <protection locked="0"/>
    </xf>
    <xf numFmtId="0" fontId="6" fillId="0" borderId="15" xfId="0" applyFont="1" applyBorder="1" applyAlignment="1" applyProtection="1">
      <alignment horizontal="center" vertical="center" wrapText="1"/>
      <protection locked="0"/>
    </xf>
    <xf numFmtId="9" fontId="3" fillId="0" borderId="15" xfId="1" applyFont="1" applyBorder="1" applyAlignment="1" applyProtection="1">
      <alignment horizontal="center" vertical="center" wrapText="1"/>
      <protection locked="0"/>
    </xf>
    <xf numFmtId="0" fontId="20" fillId="0" borderId="15" xfId="0" applyFont="1" applyBorder="1" applyAlignment="1">
      <alignment horizontal="left" vertical="center" wrapText="1"/>
    </xf>
    <xf numFmtId="0" fontId="22" fillId="0" borderId="15" xfId="0" applyFont="1" applyBorder="1" applyAlignment="1" applyProtection="1">
      <alignment vertical="center" wrapText="1"/>
      <protection locked="0"/>
    </xf>
    <xf numFmtId="0" fontId="5" fillId="11" borderId="15" xfId="0" applyFont="1" applyFill="1" applyBorder="1" applyAlignment="1">
      <alignment horizontal="center" vertical="center" wrapText="1"/>
    </xf>
    <xf numFmtId="9" fontId="3" fillId="11" borderId="15" xfId="1" applyFont="1" applyFill="1" applyBorder="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23" fillId="5" borderId="2" xfId="0" applyFont="1" applyFill="1" applyBorder="1" applyAlignment="1" applyProtection="1">
      <alignment vertical="center" wrapText="1"/>
      <protection locked="0"/>
    </xf>
    <xf numFmtId="0" fontId="20" fillId="0" borderId="18" xfId="0" applyFont="1" applyBorder="1" applyAlignment="1">
      <alignment vertical="center" wrapText="1"/>
    </xf>
    <xf numFmtId="0" fontId="5" fillId="0" borderId="16" xfId="0" applyFont="1" applyBorder="1" applyAlignment="1" applyProtection="1">
      <alignment vertical="center" wrapText="1"/>
      <protection locked="0"/>
    </xf>
    <xf numFmtId="0" fontId="5" fillId="0" borderId="16" xfId="0" applyFont="1" applyBorder="1" applyAlignment="1">
      <alignment vertical="center" wrapText="1"/>
    </xf>
    <xf numFmtId="0" fontId="5" fillId="0" borderId="17" xfId="0" applyFont="1" applyBorder="1" applyAlignment="1">
      <alignment vertical="center" wrapText="1"/>
    </xf>
    <xf numFmtId="9" fontId="3" fillId="0" borderId="17" xfId="1" applyFont="1" applyFill="1" applyBorder="1" applyAlignment="1" applyProtection="1">
      <alignment vertical="center" wrapText="1"/>
    </xf>
    <xf numFmtId="0" fontId="19" fillId="0" borderId="1" xfId="0" applyFont="1" applyBorder="1" applyAlignment="1">
      <alignment vertical="center" wrapText="1"/>
    </xf>
    <xf numFmtId="0" fontId="5" fillId="0" borderId="1" xfId="0" applyFont="1" applyBorder="1" applyAlignment="1" applyProtection="1">
      <alignment vertical="center" wrapText="1"/>
      <protection locked="0"/>
    </xf>
    <xf numFmtId="164" fontId="5" fillId="0" borderId="1" xfId="0" applyNumberFormat="1" applyFont="1" applyBorder="1" applyAlignment="1" applyProtection="1">
      <alignment vertical="center" wrapText="1"/>
      <protection locked="0"/>
    </xf>
    <xf numFmtId="0" fontId="5" fillId="11" borderId="15" xfId="0" applyFont="1" applyFill="1" applyBorder="1" applyAlignment="1" applyProtection="1">
      <alignment horizontal="center" vertical="center" wrapText="1"/>
      <protection locked="0"/>
    </xf>
    <xf numFmtId="0" fontId="5" fillId="11" borderId="16" xfId="0" applyFont="1" applyFill="1" applyBorder="1" applyAlignment="1">
      <alignment vertical="center" wrapText="1"/>
    </xf>
    <xf numFmtId="0" fontId="5" fillId="11" borderId="16" xfId="0" applyFont="1" applyFill="1" applyBorder="1" applyAlignment="1" applyProtection="1">
      <alignment vertical="center" wrapText="1"/>
      <protection locked="0"/>
    </xf>
    <xf numFmtId="0" fontId="19" fillId="11" borderId="1" xfId="0" applyFont="1" applyFill="1" applyBorder="1" applyAlignment="1">
      <alignment vertical="center" wrapText="1"/>
    </xf>
    <xf numFmtId="0" fontId="5" fillId="11" borderId="1" xfId="0" applyFont="1" applyFill="1" applyBorder="1" applyAlignment="1" applyProtection="1">
      <alignment vertical="center" wrapText="1"/>
      <protection locked="0"/>
    </xf>
    <xf numFmtId="164" fontId="5" fillId="11" borderId="1" xfId="0" applyNumberFormat="1" applyFont="1" applyFill="1" applyBorder="1" applyAlignment="1" applyProtection="1">
      <alignment vertical="center" wrapText="1"/>
      <protection locked="0"/>
    </xf>
    <xf numFmtId="0" fontId="20" fillId="11" borderId="18" xfId="0" applyFont="1" applyFill="1" applyBorder="1" applyAlignment="1">
      <alignment vertical="center" wrapText="1"/>
    </xf>
    <xf numFmtId="0" fontId="5" fillId="11" borderId="17" xfId="0" applyFont="1" applyFill="1" applyBorder="1" applyAlignment="1">
      <alignment vertical="center" wrapText="1"/>
    </xf>
    <xf numFmtId="9" fontId="3" fillId="11" borderId="17" xfId="1" applyFont="1" applyFill="1" applyBorder="1" applyAlignment="1" applyProtection="1">
      <alignment vertical="center" wrapText="1"/>
    </xf>
    <xf numFmtId="0" fontId="5" fillId="11" borderId="17" xfId="0" applyFont="1" applyFill="1" applyBorder="1" applyAlignment="1" applyProtection="1">
      <alignment vertical="center" wrapText="1"/>
      <protection locked="0"/>
    </xf>
    <xf numFmtId="9" fontId="5" fillId="11" borderId="17" xfId="1" applyFont="1" applyFill="1" applyBorder="1" applyAlignment="1" applyProtection="1">
      <alignment vertical="center" wrapText="1"/>
      <protection locked="0"/>
    </xf>
    <xf numFmtId="0" fontId="5" fillId="11" borderId="18" xfId="0" applyFont="1" applyFill="1" applyBorder="1" applyAlignment="1">
      <alignment vertical="center" wrapText="1"/>
    </xf>
    <xf numFmtId="9" fontId="3" fillId="11" borderId="18" xfId="1" applyFont="1" applyFill="1" applyBorder="1" applyAlignment="1" applyProtection="1">
      <alignment vertical="center" wrapText="1"/>
    </xf>
    <xf numFmtId="0" fontId="5" fillId="11" borderId="18" xfId="0" applyFont="1" applyFill="1" applyBorder="1" applyAlignment="1" applyProtection="1">
      <alignment vertical="center" wrapText="1"/>
      <protection locked="0"/>
    </xf>
    <xf numFmtId="9" fontId="5" fillId="11" borderId="18" xfId="1" applyFont="1" applyFill="1" applyBorder="1" applyAlignment="1" applyProtection="1">
      <alignment vertical="center" wrapText="1"/>
      <protection locked="0"/>
    </xf>
    <xf numFmtId="0" fontId="20" fillId="0" borderId="15" xfId="0" applyFont="1" applyBorder="1" applyAlignment="1">
      <alignment vertical="center" wrapText="1"/>
    </xf>
    <xf numFmtId="0" fontId="5" fillId="11" borderId="22" xfId="0" applyFont="1" applyFill="1" applyBorder="1" applyAlignment="1" applyProtection="1">
      <alignment vertical="center" wrapText="1"/>
      <protection locked="0"/>
    </xf>
    <xf numFmtId="0" fontId="5" fillId="11" borderId="23" xfId="0" applyFont="1" applyFill="1" applyBorder="1" applyAlignment="1" applyProtection="1">
      <alignment vertical="center" wrapText="1"/>
      <protection locked="0"/>
    </xf>
    <xf numFmtId="0" fontId="5" fillId="14" borderId="15" xfId="0" applyFont="1" applyFill="1" applyBorder="1" applyAlignment="1" applyProtection="1">
      <alignment horizontal="center" vertical="center" wrapText="1"/>
      <protection locked="0"/>
    </xf>
    <xf numFmtId="0" fontId="5" fillId="14" borderId="15" xfId="0" applyFont="1" applyFill="1" applyBorder="1" applyAlignment="1" applyProtection="1">
      <alignment vertical="center" wrapText="1"/>
      <protection locked="0"/>
    </xf>
    <xf numFmtId="0" fontId="19" fillId="14" borderId="15" xfId="0" applyFont="1" applyFill="1" applyBorder="1" applyAlignment="1">
      <alignment horizontal="left" vertical="center" wrapText="1"/>
    </xf>
    <xf numFmtId="0" fontId="22" fillId="14" borderId="15" xfId="0" applyFont="1" applyFill="1" applyBorder="1" applyAlignment="1" applyProtection="1">
      <alignment vertical="center" wrapText="1"/>
      <protection locked="0"/>
    </xf>
    <xf numFmtId="0" fontId="6" fillId="14" borderId="15" xfId="0" applyFont="1" applyFill="1" applyBorder="1" applyAlignment="1" applyProtection="1">
      <alignment horizontal="center" vertical="center" wrapText="1"/>
      <protection locked="0"/>
    </xf>
    <xf numFmtId="0" fontId="5" fillId="14" borderId="15" xfId="0" applyFont="1" applyFill="1" applyBorder="1" applyAlignment="1">
      <alignment horizontal="center" vertical="center" wrapText="1"/>
    </xf>
    <xf numFmtId="0" fontId="3" fillId="14" borderId="15" xfId="0" applyFont="1" applyFill="1" applyBorder="1" applyAlignment="1">
      <alignment horizontal="center" vertical="center" wrapText="1"/>
    </xf>
    <xf numFmtId="9" fontId="3" fillId="14" borderId="15" xfId="1" applyFont="1" applyFill="1" applyBorder="1" applyAlignment="1" applyProtection="1">
      <alignment horizontal="center" vertical="center" wrapText="1"/>
      <protection locked="0"/>
    </xf>
    <xf numFmtId="9" fontId="3" fillId="14" borderId="15" xfId="1" applyFont="1" applyFill="1" applyBorder="1" applyAlignment="1" applyProtection="1">
      <alignment horizontal="center" vertical="center" wrapText="1"/>
    </xf>
    <xf numFmtId="0" fontId="18" fillId="14" borderId="15" xfId="0" applyFont="1" applyFill="1" applyBorder="1" applyAlignment="1">
      <alignment horizontal="center" vertical="center" wrapText="1"/>
    </xf>
    <xf numFmtId="9" fontId="5" fillId="14" borderId="15" xfId="1" applyFont="1" applyFill="1" applyBorder="1" applyAlignment="1" applyProtection="1">
      <alignment horizontal="center" vertical="center" wrapText="1"/>
    </xf>
    <xf numFmtId="164" fontId="5" fillId="14" borderId="15" xfId="0" applyNumberFormat="1" applyFont="1" applyFill="1" applyBorder="1" applyAlignment="1" applyProtection="1">
      <alignment horizontal="center" vertical="center" wrapText="1"/>
      <protection locked="0"/>
    </xf>
    <xf numFmtId="0" fontId="5" fillId="14" borderId="15" xfId="0" applyFont="1" applyFill="1" applyBorder="1" applyAlignment="1" applyProtection="1">
      <alignment horizontal="left" vertical="top" wrapText="1"/>
      <protection locked="0"/>
    </xf>
    <xf numFmtId="0" fontId="24" fillId="14" borderId="0" xfId="0" applyFont="1" applyFill="1" applyAlignment="1">
      <alignment vertical="top" wrapText="1"/>
    </xf>
    <xf numFmtId="9" fontId="5" fillId="14" borderId="15" xfId="1" applyFont="1" applyFill="1" applyBorder="1" applyAlignment="1" applyProtection="1">
      <alignment horizontal="center" vertical="center" wrapText="1"/>
      <protection locked="0"/>
    </xf>
    <xf numFmtId="0" fontId="5" fillId="14" borderId="0" xfId="0" applyFont="1" applyFill="1" applyAlignment="1" applyProtection="1">
      <alignment horizontal="center" vertical="center" wrapText="1"/>
      <protection locked="0"/>
    </xf>
    <xf numFmtId="0" fontId="5" fillId="0" borderId="15" xfId="0" applyFont="1" applyBorder="1" applyAlignment="1" applyProtection="1">
      <alignment vertical="center" wrapText="1"/>
      <protection locked="0"/>
    </xf>
    <xf numFmtId="0" fontId="5" fillId="0" borderId="24" xfId="0" applyFont="1" applyBorder="1" applyAlignment="1" applyProtection="1">
      <alignment vertical="center" wrapText="1"/>
      <protection locked="0"/>
    </xf>
    <xf numFmtId="0" fontId="5" fillId="11" borderId="18" xfId="0" applyFont="1" applyFill="1" applyBorder="1" applyAlignment="1">
      <alignment horizontal="center" vertical="center" wrapText="1"/>
    </xf>
    <xf numFmtId="0" fontId="5" fillId="11" borderId="18" xfId="0" applyFont="1" applyFill="1" applyBorder="1" applyAlignment="1" applyProtection="1">
      <alignment horizontal="center" vertical="center" wrapText="1"/>
      <protection locked="0"/>
    </xf>
    <xf numFmtId="9" fontId="3" fillId="11" borderId="18" xfId="1" applyFont="1" applyFill="1" applyBorder="1" applyAlignment="1" applyProtection="1">
      <alignment horizontal="center" vertical="center" wrapText="1"/>
      <protection locked="0"/>
    </xf>
    <xf numFmtId="0" fontId="3" fillId="8" borderId="8" xfId="0" applyFont="1" applyFill="1" applyBorder="1" applyAlignment="1" applyProtection="1">
      <alignment horizontal="center" vertical="center" wrapText="1"/>
      <protection locked="0"/>
    </xf>
    <xf numFmtId="0" fontId="5" fillId="0" borderId="26" xfId="0" applyFont="1" applyBorder="1" applyAlignment="1" applyProtection="1">
      <alignment horizontal="center" vertical="center" wrapText="1"/>
      <protection locked="0"/>
    </xf>
    <xf numFmtId="0" fontId="20" fillId="0" borderId="26" xfId="0" applyFont="1" applyBorder="1" applyAlignment="1">
      <alignment horizontal="left" vertical="center" wrapText="1"/>
    </xf>
    <xf numFmtId="0" fontId="20" fillId="0" borderId="26" xfId="0" applyFont="1" applyBorder="1" applyAlignment="1">
      <alignment vertical="center" wrapText="1"/>
    </xf>
    <xf numFmtId="0" fontId="22" fillId="0" borderId="26" xfId="0" applyFont="1" applyBorder="1" applyAlignment="1" applyProtection="1">
      <alignment vertical="center" wrapText="1"/>
      <protection locked="0"/>
    </xf>
    <xf numFmtId="0" fontId="6" fillId="0" borderId="26" xfId="0" applyFont="1" applyBorder="1" applyAlignment="1" applyProtection="1">
      <alignment horizontal="center" vertical="center" wrapText="1"/>
      <protection locked="0"/>
    </xf>
    <xf numFmtId="9" fontId="3" fillId="0" borderId="26" xfId="1" applyFont="1" applyBorder="1" applyAlignment="1" applyProtection="1">
      <alignment horizontal="center" vertical="center" wrapText="1"/>
      <protection locked="0"/>
    </xf>
    <xf numFmtId="0" fontId="5" fillId="0" borderId="26" xfId="0" applyFont="1" applyBorder="1" applyAlignment="1">
      <alignment horizontal="center" vertical="center" wrapText="1"/>
    </xf>
    <xf numFmtId="9" fontId="3" fillId="0" borderId="26" xfId="1" applyFont="1" applyFill="1" applyBorder="1" applyAlignment="1" applyProtection="1">
      <alignment horizontal="center" vertical="center" wrapText="1"/>
      <protection locked="0"/>
    </xf>
    <xf numFmtId="0" fontId="5" fillId="0" borderId="29" xfId="0" applyFont="1" applyBorder="1" applyAlignment="1" applyProtection="1">
      <alignment horizontal="center" vertical="center" wrapText="1"/>
      <protection locked="0"/>
    </xf>
    <xf numFmtId="0" fontId="24" fillId="0" borderId="0" xfId="0" applyFont="1" applyAlignment="1">
      <alignment vertical="center" wrapText="1"/>
    </xf>
    <xf numFmtId="0" fontId="5" fillId="0" borderId="32" xfId="0" applyFont="1" applyBorder="1" applyAlignment="1" applyProtection="1">
      <alignment horizontal="center" vertical="center" wrapText="1"/>
      <protection locked="0"/>
    </xf>
    <xf numFmtId="0" fontId="20" fillId="0" borderId="32" xfId="0" applyFont="1" applyBorder="1" applyAlignment="1">
      <alignment horizontal="left" vertical="center" wrapText="1"/>
    </xf>
    <xf numFmtId="0" fontId="20" fillId="0" borderId="32" xfId="0" applyFont="1" applyBorder="1" applyAlignment="1">
      <alignment vertical="center" wrapText="1"/>
    </xf>
    <xf numFmtId="0" fontId="22" fillId="0" borderId="32" xfId="0" applyFont="1" applyBorder="1" applyAlignment="1" applyProtection="1">
      <alignment vertical="center" wrapText="1"/>
      <protection locked="0"/>
    </xf>
    <xf numFmtId="0" fontId="6" fillId="0" borderId="32" xfId="0" applyFont="1" applyBorder="1" applyAlignment="1" applyProtection="1">
      <alignment horizontal="center" vertical="center" wrapText="1"/>
      <protection locked="0"/>
    </xf>
    <xf numFmtId="9" fontId="3" fillId="0" borderId="32" xfId="1" applyFont="1" applyBorder="1" applyAlignment="1" applyProtection="1">
      <alignment horizontal="center" vertical="center" wrapText="1"/>
      <protection locked="0"/>
    </xf>
    <xf numFmtId="0" fontId="5" fillId="0" borderId="32" xfId="0" applyFont="1" applyBorder="1" applyAlignment="1">
      <alignment horizontal="center" vertical="center" wrapText="1"/>
    </xf>
    <xf numFmtId="9" fontId="3" fillId="0" borderId="32" xfId="1" applyFont="1" applyFill="1" applyBorder="1" applyAlignment="1" applyProtection="1">
      <alignment horizontal="center" vertical="center" wrapText="1"/>
      <protection locked="0"/>
    </xf>
    <xf numFmtId="0" fontId="24" fillId="0" borderId="32" xfId="0" applyFont="1" applyBorder="1" applyAlignment="1">
      <alignment vertical="center" wrapText="1"/>
    </xf>
    <xf numFmtId="0" fontId="5" fillId="0" borderId="35" xfId="0" applyFont="1" applyBorder="1" applyAlignment="1" applyProtection="1">
      <alignment horizontal="center" vertical="center" wrapText="1"/>
      <protection locked="0"/>
    </xf>
    <xf numFmtId="0" fontId="19" fillId="0" borderId="26" xfId="0" applyFont="1" applyBorder="1" applyAlignment="1">
      <alignment horizontal="left" vertical="center" wrapText="1"/>
    </xf>
    <xf numFmtId="0" fontId="19" fillId="0" borderId="32" xfId="0" applyFont="1" applyBorder="1" applyAlignment="1">
      <alignment horizontal="left" vertical="center" wrapText="1"/>
    </xf>
    <xf numFmtId="0" fontId="20" fillId="11" borderId="17" xfId="0" applyFont="1" applyFill="1" applyBorder="1" applyAlignment="1">
      <alignment vertical="center" wrapText="1"/>
    </xf>
    <xf numFmtId="0" fontId="19" fillId="11" borderId="36" xfId="0" applyFont="1" applyFill="1" applyBorder="1" applyAlignment="1">
      <alignment vertical="center" wrapText="1"/>
    </xf>
    <xf numFmtId="0" fontId="5" fillId="11" borderId="36" xfId="0" applyFont="1" applyFill="1" applyBorder="1" applyAlignment="1" applyProtection="1">
      <alignment vertical="center" wrapText="1"/>
      <protection locked="0"/>
    </xf>
    <xf numFmtId="164" fontId="5" fillId="11" borderId="36" xfId="0" applyNumberFormat="1" applyFont="1" applyFill="1" applyBorder="1" applyAlignment="1" applyProtection="1">
      <alignment vertical="center" wrapText="1"/>
      <protection locked="0"/>
    </xf>
    <xf numFmtId="0" fontId="20" fillId="0" borderId="27" xfId="0" applyFont="1" applyBorder="1" applyAlignment="1">
      <alignment vertical="center" wrapText="1"/>
    </xf>
    <xf numFmtId="0" fontId="5" fillId="0" borderId="27" xfId="0" applyFont="1" applyBorder="1" applyAlignment="1">
      <alignment vertical="center" wrapText="1"/>
    </xf>
    <xf numFmtId="0" fontId="5" fillId="0" borderId="27" xfId="0" applyFont="1" applyBorder="1" applyAlignment="1" applyProtection="1">
      <alignment vertical="center" wrapText="1"/>
      <protection locked="0"/>
    </xf>
    <xf numFmtId="9" fontId="3" fillId="0" borderId="27" xfId="1" applyFont="1" applyFill="1" applyBorder="1" applyAlignment="1" applyProtection="1">
      <alignment vertical="center" wrapText="1"/>
    </xf>
    <xf numFmtId="0" fontId="19" fillId="0" borderId="38" xfId="0" applyFont="1" applyBorder="1" applyAlignment="1">
      <alignment vertical="center" wrapText="1"/>
    </xf>
    <xf numFmtId="0" fontId="5" fillId="0" borderId="38" xfId="0" applyFont="1" applyBorder="1" applyAlignment="1" applyProtection="1">
      <alignment vertical="center" wrapText="1"/>
      <protection locked="0"/>
    </xf>
    <xf numFmtId="164" fontId="5" fillId="0" borderId="38" xfId="0" applyNumberFormat="1" applyFont="1" applyBorder="1" applyAlignment="1" applyProtection="1">
      <alignment vertical="center" wrapText="1"/>
      <protection locked="0"/>
    </xf>
    <xf numFmtId="0" fontId="5" fillId="0" borderId="26" xfId="0" applyFont="1" applyBorder="1" applyAlignment="1" applyProtection="1">
      <alignment vertical="center" wrapText="1"/>
      <protection locked="0"/>
    </xf>
    <xf numFmtId="0" fontId="5" fillId="0" borderId="28" xfId="0" applyFont="1" applyBorder="1" applyAlignment="1" applyProtection="1">
      <alignment wrapText="1"/>
      <protection locked="0"/>
    </xf>
    <xf numFmtId="0" fontId="20" fillId="0" borderId="33" xfId="0" applyFont="1" applyBorder="1" applyAlignment="1">
      <alignment vertical="center" wrapText="1"/>
    </xf>
    <xf numFmtId="0" fontId="5" fillId="0" borderId="32" xfId="0" applyFont="1" applyBorder="1" applyAlignment="1">
      <alignment vertical="center" wrapText="1"/>
    </xf>
    <xf numFmtId="0" fontId="5" fillId="0" borderId="33" xfId="0" applyFont="1" applyBorder="1" applyAlignment="1">
      <alignment vertical="center" wrapText="1"/>
    </xf>
    <xf numFmtId="0" fontId="5" fillId="0" borderId="32" xfId="0" applyFont="1" applyBorder="1" applyAlignment="1" applyProtection="1">
      <alignment vertical="center" wrapText="1"/>
      <protection locked="0"/>
    </xf>
    <xf numFmtId="9" fontId="3" fillId="0" borderId="33" xfId="1" applyFont="1" applyFill="1" applyBorder="1" applyAlignment="1" applyProtection="1">
      <alignment vertical="center" wrapText="1"/>
    </xf>
    <xf numFmtId="0" fontId="19" fillId="0" borderId="41" xfId="0" applyFont="1" applyBorder="1" applyAlignment="1">
      <alignment vertical="center" wrapText="1"/>
    </xf>
    <xf numFmtId="0" fontId="5" fillId="0" borderId="41" xfId="0" applyFont="1" applyBorder="1" applyAlignment="1" applyProtection="1">
      <alignment vertical="center" wrapText="1"/>
      <protection locked="0"/>
    </xf>
    <xf numFmtId="164" fontId="5" fillId="0" borderId="41" xfId="0" applyNumberFormat="1" applyFont="1" applyBorder="1" applyAlignment="1" applyProtection="1">
      <alignment vertical="center" wrapText="1"/>
      <protection locked="0"/>
    </xf>
    <xf numFmtId="0" fontId="19" fillId="0" borderId="43" xfId="0" applyFont="1" applyBorder="1" applyAlignment="1">
      <alignment vertical="center" wrapText="1"/>
    </xf>
    <xf numFmtId="0" fontId="19" fillId="0" borderId="5" xfId="0" applyFont="1" applyBorder="1" applyAlignment="1">
      <alignment vertical="center" wrapText="1"/>
    </xf>
    <xf numFmtId="0" fontId="19" fillId="0" borderId="44" xfId="0" applyFont="1" applyBorder="1" applyAlignment="1">
      <alignment vertical="center" wrapText="1"/>
    </xf>
    <xf numFmtId="0" fontId="3" fillId="9" borderId="49" xfId="0" applyFont="1" applyFill="1" applyBorder="1" applyAlignment="1" applyProtection="1">
      <alignment horizontal="center" vertical="center" wrapText="1"/>
      <protection locked="0"/>
    </xf>
    <xf numFmtId="9" fontId="3" fillId="9" borderId="50" xfId="1" applyFont="1" applyFill="1" applyBorder="1" applyAlignment="1" applyProtection="1">
      <alignment horizontal="center" vertical="center" wrapText="1"/>
      <protection locked="0"/>
    </xf>
    <xf numFmtId="0" fontId="5" fillId="0" borderId="25" xfId="0" applyFont="1" applyBorder="1" applyAlignment="1">
      <alignment vertical="center" wrapText="1"/>
    </xf>
    <xf numFmtId="0" fontId="5" fillId="0" borderId="30" xfId="0" applyFont="1" applyBorder="1" applyAlignment="1">
      <alignment vertical="center" wrapText="1"/>
    </xf>
    <xf numFmtId="0" fontId="5" fillId="0" borderId="31" xfId="0" applyFont="1" applyBorder="1" applyAlignment="1">
      <alignment vertical="center" wrapText="1"/>
    </xf>
    <xf numFmtId="9" fontId="5" fillId="0" borderId="28" xfId="1" applyFont="1" applyFill="1" applyBorder="1" applyAlignment="1" applyProtection="1">
      <alignment horizontal="center" vertical="center" wrapText="1"/>
      <protection locked="0"/>
    </xf>
    <xf numFmtId="9" fontId="5" fillId="0" borderId="24" xfId="1" applyFont="1" applyFill="1" applyBorder="1" applyAlignment="1" applyProtection="1">
      <alignment horizontal="center" vertical="center" wrapText="1"/>
      <protection locked="0"/>
    </xf>
    <xf numFmtId="9" fontId="5" fillId="0" borderId="34" xfId="1" applyFont="1" applyFill="1" applyBorder="1" applyAlignment="1" applyProtection="1">
      <alignment horizontal="center" vertical="center" wrapText="1"/>
      <protection locked="0"/>
    </xf>
    <xf numFmtId="0" fontId="5" fillId="0" borderId="47" xfId="0" applyFont="1" applyBorder="1" applyAlignment="1" applyProtection="1">
      <alignment vertical="center" wrapText="1"/>
      <protection locked="0"/>
    </xf>
    <xf numFmtId="9" fontId="5" fillId="0" borderId="48" xfId="1" applyFont="1" applyFill="1" applyBorder="1" applyAlignment="1" applyProtection="1">
      <alignment vertical="center" wrapText="1"/>
      <protection locked="0"/>
    </xf>
    <xf numFmtId="0" fontId="5" fillId="0" borderId="60" xfId="0" applyFont="1" applyBorder="1" applyAlignment="1" applyProtection="1">
      <alignment vertical="center" wrapText="1"/>
      <protection locked="0"/>
    </xf>
    <xf numFmtId="9" fontId="5" fillId="0" borderId="61" xfId="1" applyFont="1" applyFill="1" applyBorder="1" applyAlignment="1" applyProtection="1">
      <alignment vertical="center" wrapText="1"/>
      <protection locked="0"/>
    </xf>
    <xf numFmtId="0" fontId="5" fillId="0" borderId="25" xfId="0" applyFont="1" applyBorder="1" applyAlignment="1" applyProtection="1">
      <alignment horizontal="left" vertical="top" wrapText="1"/>
      <protection locked="0"/>
    </xf>
    <xf numFmtId="0" fontId="5" fillId="0" borderId="28" xfId="0" applyFont="1" applyBorder="1" applyAlignment="1" applyProtection="1">
      <alignment horizontal="center" vertical="center" wrapText="1"/>
      <protection locked="0"/>
    </xf>
    <xf numFmtId="0" fontId="6" fillId="0" borderId="26" xfId="0" applyFont="1" applyBorder="1" applyAlignment="1">
      <alignment horizontal="left" vertical="center" wrapText="1"/>
    </xf>
    <xf numFmtId="9" fontId="5" fillId="0" borderId="51" xfId="1" applyFont="1" applyBorder="1" applyAlignment="1" applyProtection="1">
      <alignment horizontal="center" vertical="center" wrapText="1"/>
      <protection locked="0"/>
    </xf>
    <xf numFmtId="0" fontId="5" fillId="0" borderId="30" xfId="0" applyFont="1" applyBorder="1" applyAlignment="1" applyProtection="1">
      <alignment horizontal="left" vertical="top" wrapText="1"/>
      <protection locked="0"/>
    </xf>
    <xf numFmtId="0" fontId="5" fillId="12" borderId="15" xfId="0" applyFont="1" applyFill="1" applyBorder="1" applyAlignment="1" applyProtection="1">
      <alignment horizontal="center" vertical="top" wrapText="1"/>
      <protection locked="0"/>
    </xf>
    <xf numFmtId="0" fontId="5" fillId="0" borderId="31" xfId="0" applyFont="1" applyBorder="1" applyAlignment="1" applyProtection="1">
      <alignment horizontal="left" vertical="top" wrapText="1"/>
      <protection locked="0"/>
    </xf>
    <xf numFmtId="0" fontId="5" fillId="0" borderId="34" xfId="0" applyFont="1" applyBorder="1" applyAlignment="1" applyProtection="1">
      <alignment horizontal="center" vertical="center" wrapText="1"/>
      <protection locked="0"/>
    </xf>
    <xf numFmtId="9" fontId="5" fillId="0" borderId="53" xfId="1" applyFont="1" applyBorder="1" applyAlignment="1" applyProtection="1">
      <alignment horizontal="center" vertical="center" wrapText="1"/>
      <protection locked="0"/>
    </xf>
    <xf numFmtId="0" fontId="6" fillId="0" borderId="34" xfId="0" applyFont="1" applyBorder="1" applyAlignment="1">
      <alignment vertical="center" wrapText="1"/>
    </xf>
    <xf numFmtId="0" fontId="5" fillId="0" borderId="66" xfId="0" applyFont="1" applyBorder="1" applyAlignment="1" applyProtection="1">
      <alignment vertical="center" wrapText="1"/>
      <protection locked="0"/>
    </xf>
    <xf numFmtId="9" fontId="5" fillId="16" borderId="52" xfId="1" applyFont="1" applyFill="1" applyBorder="1" applyAlignment="1" applyProtection="1">
      <alignment horizontal="center" vertical="center" wrapText="1"/>
      <protection locked="0"/>
    </xf>
    <xf numFmtId="0" fontId="5" fillId="0" borderId="62" xfId="0" applyFont="1" applyBorder="1" applyAlignment="1" applyProtection="1">
      <alignment horizontal="center" vertical="center" wrapText="1"/>
      <protection locked="0"/>
    </xf>
    <xf numFmtId="0" fontId="5" fillId="0" borderId="3" xfId="0" applyFont="1" applyBorder="1" applyAlignment="1" applyProtection="1">
      <alignment horizontal="center" vertical="center" wrapText="1"/>
      <protection locked="0"/>
    </xf>
    <xf numFmtId="0" fontId="5" fillId="0" borderId="63" xfId="0" applyFont="1" applyBorder="1" applyAlignment="1" applyProtection="1">
      <alignment horizontal="center" vertical="center" wrapText="1"/>
      <protection locked="0"/>
    </xf>
    <xf numFmtId="0" fontId="5" fillId="15" borderId="54" xfId="0" applyFont="1" applyFill="1" applyBorder="1" applyAlignment="1" applyProtection="1">
      <alignment horizontal="center" vertical="center" wrapText="1"/>
      <protection locked="0"/>
    </xf>
    <xf numFmtId="0" fontId="5" fillId="15" borderId="58" xfId="0" applyFont="1" applyFill="1" applyBorder="1" applyAlignment="1" applyProtection="1">
      <alignment horizontal="center" vertical="center" wrapText="1"/>
      <protection locked="0"/>
    </xf>
    <xf numFmtId="0" fontId="5" fillId="15" borderId="56" xfId="0" applyFont="1" applyFill="1" applyBorder="1" applyAlignment="1" applyProtection="1">
      <alignment horizontal="center" vertical="center" wrapText="1"/>
      <protection locked="0"/>
    </xf>
    <xf numFmtId="0" fontId="5" fillId="15" borderId="27" xfId="0" applyFont="1" applyFill="1" applyBorder="1" applyAlignment="1" applyProtection="1">
      <alignment horizontal="center" vertical="center" wrapText="1"/>
      <protection locked="0"/>
    </xf>
    <xf numFmtId="0" fontId="5" fillId="15" borderId="17" xfId="0" applyFont="1" applyFill="1" applyBorder="1" applyAlignment="1" applyProtection="1">
      <alignment horizontal="center" vertical="center" wrapText="1"/>
      <protection locked="0"/>
    </xf>
    <xf numFmtId="0" fontId="5" fillId="15" borderId="33" xfId="0" applyFont="1" applyFill="1" applyBorder="1" applyAlignment="1" applyProtection="1">
      <alignment horizontal="center" vertical="center" wrapText="1"/>
      <protection locked="0"/>
    </xf>
    <xf numFmtId="9" fontId="5" fillId="15" borderId="55" xfId="1" applyFont="1" applyFill="1" applyBorder="1" applyAlignment="1" applyProtection="1">
      <alignment horizontal="center" vertical="center" wrapText="1"/>
      <protection locked="0"/>
    </xf>
    <xf numFmtId="9" fontId="5" fillId="15" borderId="59" xfId="1" applyFont="1" applyFill="1" applyBorder="1" applyAlignment="1" applyProtection="1">
      <alignment horizontal="center" vertical="center" wrapText="1"/>
      <protection locked="0"/>
    </xf>
    <xf numFmtId="9" fontId="5" fillId="15" borderId="57" xfId="1" applyFont="1" applyFill="1" applyBorder="1" applyAlignment="1" applyProtection="1">
      <alignment horizontal="center" vertical="center" wrapText="1"/>
      <protection locked="0"/>
    </xf>
    <xf numFmtId="0" fontId="5" fillId="0" borderId="39" xfId="0" applyFont="1" applyBorder="1" applyAlignment="1" applyProtection="1">
      <alignment horizontal="center" vertical="center" wrapText="1"/>
      <protection locked="0"/>
    </xf>
    <xf numFmtId="0" fontId="5" fillId="0" borderId="22" xfId="0" applyFont="1" applyBorder="1" applyAlignment="1" applyProtection="1">
      <alignment horizontal="center" vertical="center" wrapText="1"/>
      <protection locked="0"/>
    </xf>
    <xf numFmtId="0" fontId="5" fillId="0" borderId="42" xfId="0" applyFont="1" applyBorder="1" applyAlignment="1" applyProtection="1">
      <alignment horizontal="center" vertical="center" wrapText="1"/>
      <protection locked="0"/>
    </xf>
    <xf numFmtId="9" fontId="5" fillId="0" borderId="37" xfId="0" applyNumberFormat="1" applyFont="1" applyBorder="1" applyAlignment="1" applyProtection="1">
      <alignment horizontal="center" vertical="center" wrapText="1"/>
      <protection locked="0"/>
    </xf>
    <xf numFmtId="9" fontId="5" fillId="0" borderId="20" xfId="0" applyNumberFormat="1" applyFont="1" applyBorder="1" applyAlignment="1" applyProtection="1">
      <alignment horizontal="center" vertical="center" wrapText="1"/>
      <protection locked="0"/>
    </xf>
    <xf numFmtId="9" fontId="5" fillId="0" borderId="40" xfId="0" applyNumberFormat="1" applyFont="1" applyBorder="1" applyAlignment="1" applyProtection="1">
      <alignment horizontal="center" vertical="center" wrapText="1"/>
      <protection locked="0"/>
    </xf>
    <xf numFmtId="9" fontId="3" fillId="11" borderId="19" xfId="1" applyFont="1" applyFill="1" applyBorder="1" applyAlignment="1" applyProtection="1">
      <alignment horizontal="center" vertical="center" wrapText="1"/>
    </xf>
    <xf numFmtId="9" fontId="3" fillId="11" borderId="20" xfId="1" applyFont="1" applyFill="1" applyBorder="1" applyAlignment="1" applyProtection="1">
      <alignment horizontal="center" vertical="center" wrapText="1"/>
    </xf>
    <xf numFmtId="9" fontId="3" fillId="11" borderId="21" xfId="1" applyFont="1" applyFill="1" applyBorder="1" applyAlignment="1" applyProtection="1">
      <alignment horizontal="center" vertical="center" wrapText="1"/>
    </xf>
    <xf numFmtId="0" fontId="18" fillId="11" borderId="1" xfId="0" applyFont="1" applyFill="1" applyBorder="1" applyAlignment="1">
      <alignment horizontal="center" vertical="center" wrapText="1"/>
    </xf>
    <xf numFmtId="0" fontId="5" fillId="11" borderId="1" xfId="0" applyFont="1" applyFill="1" applyBorder="1" applyAlignment="1" applyProtection="1">
      <alignment horizontal="center" vertical="center" wrapText="1"/>
      <protection locked="0"/>
    </xf>
    <xf numFmtId="0" fontId="18" fillId="0" borderId="38" xfId="0" applyFont="1" applyBorder="1" applyAlignment="1">
      <alignment horizontal="center" vertical="center" wrapText="1"/>
    </xf>
    <xf numFmtId="0" fontId="18" fillId="0" borderId="1" xfId="0" applyFont="1" applyBorder="1" applyAlignment="1">
      <alignment horizontal="center" vertical="center" wrapText="1"/>
    </xf>
    <xf numFmtId="0" fontId="18" fillId="0" borderId="41" xfId="0" applyFont="1" applyBorder="1" applyAlignment="1">
      <alignment horizontal="center" vertical="center" wrapText="1"/>
    </xf>
    <xf numFmtId="0" fontId="5" fillId="0" borderId="38"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41" xfId="0" applyFont="1" applyBorder="1" applyAlignment="1" applyProtection="1">
      <alignment horizontal="center" vertical="center" wrapText="1"/>
      <protection locked="0"/>
    </xf>
    <xf numFmtId="0" fontId="5" fillId="11" borderId="16" xfId="0" applyFont="1" applyFill="1" applyBorder="1" applyAlignment="1">
      <alignment horizontal="center" vertical="center" wrapText="1"/>
    </xf>
    <xf numFmtId="0" fontId="5" fillId="11" borderId="17" xfId="0" applyFont="1" applyFill="1" applyBorder="1" applyAlignment="1">
      <alignment horizontal="center" vertical="center" wrapText="1"/>
    </xf>
    <xf numFmtId="0" fontId="5" fillId="11" borderId="18" xfId="0" applyFont="1" applyFill="1" applyBorder="1" applyAlignment="1">
      <alignment horizontal="center" vertical="center" wrapText="1"/>
    </xf>
    <xf numFmtId="9" fontId="3" fillId="11" borderId="16" xfId="1" applyFont="1" applyFill="1" applyBorder="1" applyAlignment="1" applyProtection="1">
      <alignment horizontal="center" vertical="center" wrapText="1"/>
    </xf>
    <xf numFmtId="9" fontId="3" fillId="11" borderId="17" xfId="1" applyFont="1" applyFill="1" applyBorder="1" applyAlignment="1" applyProtection="1">
      <alignment horizontal="center" vertical="center" wrapText="1"/>
    </xf>
    <xf numFmtId="9" fontId="3" fillId="11" borderId="18" xfId="1" applyFont="1" applyFill="1" applyBorder="1" applyAlignment="1" applyProtection="1">
      <alignment horizontal="center" vertical="center" wrapText="1"/>
    </xf>
    <xf numFmtId="0" fontId="18" fillId="11" borderId="16" xfId="0" applyFont="1" applyFill="1" applyBorder="1" applyAlignment="1">
      <alignment horizontal="center" vertical="center" wrapText="1"/>
    </xf>
    <xf numFmtId="0" fontId="18" fillId="11" borderId="17" xfId="0" applyFont="1" applyFill="1" applyBorder="1" applyAlignment="1">
      <alignment horizontal="center" vertical="center" wrapText="1"/>
    </xf>
    <xf numFmtId="0" fontId="18" fillId="11" borderId="18" xfId="0" applyFont="1" applyFill="1" applyBorder="1" applyAlignment="1">
      <alignment horizontal="center" vertical="center" wrapText="1"/>
    </xf>
    <xf numFmtId="0" fontId="5" fillId="11" borderId="16" xfId="0" applyFont="1" applyFill="1" applyBorder="1" applyAlignment="1" applyProtection="1">
      <alignment horizontal="center" vertical="center" wrapText="1"/>
      <protection locked="0"/>
    </xf>
    <xf numFmtId="0" fontId="5" fillId="11" borderId="17" xfId="0" applyFont="1" applyFill="1" applyBorder="1" applyAlignment="1" applyProtection="1">
      <alignment horizontal="center" vertical="center" wrapText="1"/>
      <protection locked="0"/>
    </xf>
    <xf numFmtId="0" fontId="5" fillId="11" borderId="18" xfId="0" applyFont="1" applyFill="1" applyBorder="1" applyAlignment="1" applyProtection="1">
      <alignment horizontal="center" vertical="center" wrapText="1"/>
      <protection locked="0"/>
    </xf>
    <xf numFmtId="9" fontId="5" fillId="11" borderId="16" xfId="1" applyFont="1" applyFill="1" applyBorder="1" applyAlignment="1" applyProtection="1">
      <alignment horizontal="center" vertical="center" wrapText="1"/>
    </xf>
    <xf numFmtId="9" fontId="5" fillId="11" borderId="17" xfId="1" applyFont="1" applyFill="1" applyBorder="1" applyAlignment="1" applyProtection="1">
      <alignment horizontal="center" vertical="center" wrapText="1"/>
    </xf>
    <xf numFmtId="9" fontId="5" fillId="11" borderId="18" xfId="1" applyFont="1" applyFill="1" applyBorder="1" applyAlignment="1" applyProtection="1">
      <alignment horizontal="center" vertical="center" wrapText="1"/>
    </xf>
    <xf numFmtId="0" fontId="5" fillId="0" borderId="27" xfId="0" applyFont="1" applyBorder="1" applyAlignment="1" applyProtection="1">
      <alignment horizontal="center" vertical="center" wrapText="1"/>
      <protection locked="0"/>
    </xf>
    <xf numFmtId="0" fontId="5" fillId="0" borderId="17" xfId="0" applyFont="1" applyBorder="1" applyAlignment="1" applyProtection="1">
      <alignment horizontal="center" vertical="center" wrapText="1"/>
      <protection locked="0"/>
    </xf>
    <xf numFmtId="0" fontId="5" fillId="0" borderId="33" xfId="0" applyFont="1" applyBorder="1" applyAlignment="1" applyProtection="1">
      <alignment horizontal="center" vertical="center" wrapText="1"/>
      <protection locked="0"/>
    </xf>
    <xf numFmtId="9" fontId="3" fillId="0" borderId="27" xfId="1" applyFont="1" applyFill="1" applyBorder="1" applyAlignment="1" applyProtection="1">
      <alignment horizontal="center" vertical="center" wrapText="1"/>
    </xf>
    <xf numFmtId="9" fontId="3" fillId="0" borderId="17" xfId="1" applyFont="1" applyFill="1" applyBorder="1" applyAlignment="1" applyProtection="1">
      <alignment horizontal="center" vertical="center" wrapText="1"/>
    </xf>
    <xf numFmtId="9" fontId="3" fillId="0" borderId="33" xfId="1" applyFont="1" applyFill="1" applyBorder="1" applyAlignment="1" applyProtection="1">
      <alignment horizontal="center" vertical="center" wrapText="1"/>
    </xf>
    <xf numFmtId="0" fontId="5" fillId="0" borderId="27"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33" xfId="0" applyFont="1" applyBorder="1" applyAlignment="1">
      <alignment horizontal="center" vertical="center" wrapText="1"/>
    </xf>
    <xf numFmtId="9" fontId="5" fillId="0" borderId="27" xfId="1" applyFont="1" applyFill="1" applyBorder="1" applyAlignment="1" applyProtection="1">
      <alignment horizontal="center" vertical="center" wrapText="1"/>
    </xf>
    <xf numFmtId="9" fontId="5" fillId="0" borderId="17" xfId="1" applyFont="1" applyFill="1" applyBorder="1" applyAlignment="1" applyProtection="1">
      <alignment horizontal="center" vertical="center" wrapText="1"/>
    </xf>
    <xf numFmtId="9" fontId="5" fillId="0" borderId="33" xfId="1" applyFont="1" applyFill="1" applyBorder="1" applyAlignment="1" applyProtection="1">
      <alignment horizontal="center" vertical="center" wrapText="1"/>
    </xf>
    <xf numFmtId="9" fontId="3" fillId="0" borderId="37" xfId="1" applyFont="1" applyFill="1" applyBorder="1" applyAlignment="1" applyProtection="1">
      <alignment horizontal="center" vertical="center" wrapText="1"/>
    </xf>
    <xf numFmtId="9" fontId="3" fillId="0" borderId="20" xfId="1" applyFont="1" applyFill="1" applyBorder="1" applyAlignment="1" applyProtection="1">
      <alignment horizontal="center" vertical="center" wrapText="1"/>
    </xf>
    <xf numFmtId="9" fontId="3" fillId="0" borderId="40" xfId="1" applyFont="1" applyFill="1" applyBorder="1" applyAlignment="1" applyProtection="1">
      <alignment horizontal="center" vertical="center" wrapText="1"/>
    </xf>
    <xf numFmtId="0" fontId="18" fillId="0" borderId="27" xfId="0" applyFont="1" applyBorder="1" applyAlignment="1">
      <alignment horizontal="center" vertical="center" wrapText="1"/>
    </xf>
    <xf numFmtId="0" fontId="18" fillId="0" borderId="17" xfId="0" applyFont="1" applyBorder="1" applyAlignment="1">
      <alignment horizontal="center" vertical="center" wrapText="1"/>
    </xf>
    <xf numFmtId="0" fontId="18" fillId="0" borderId="33" xfId="0" applyFont="1" applyBorder="1" applyAlignment="1">
      <alignment horizontal="center" vertical="center" wrapText="1"/>
    </xf>
    <xf numFmtId="0" fontId="22" fillId="11" borderId="16" xfId="0" applyFont="1" applyFill="1" applyBorder="1" applyAlignment="1" applyProtection="1">
      <alignment horizontal="center" vertical="center" wrapText="1"/>
      <protection locked="0"/>
    </xf>
    <xf numFmtId="0" fontId="22" fillId="11" borderId="17" xfId="0" applyFont="1" applyFill="1" applyBorder="1" applyAlignment="1" applyProtection="1">
      <alignment horizontal="center" vertical="center" wrapText="1"/>
      <protection locked="0"/>
    </xf>
    <xf numFmtId="0" fontId="22" fillId="11" borderId="18" xfId="0" applyFont="1" applyFill="1" applyBorder="1" applyAlignment="1" applyProtection="1">
      <alignment horizontal="center" vertical="center" wrapText="1"/>
      <protection locked="0"/>
    </xf>
    <xf numFmtId="0" fontId="6" fillId="11" borderId="16" xfId="0" applyFont="1" applyFill="1" applyBorder="1" applyAlignment="1" applyProtection="1">
      <alignment horizontal="center" vertical="center" wrapText="1"/>
      <protection locked="0"/>
    </xf>
    <xf numFmtId="0" fontId="6" fillId="11" borderId="17" xfId="0" applyFont="1" applyFill="1" applyBorder="1" applyAlignment="1" applyProtection="1">
      <alignment horizontal="center" vertical="center" wrapText="1"/>
      <protection locked="0"/>
    </xf>
    <xf numFmtId="0" fontId="6" fillId="11" borderId="18" xfId="0" applyFont="1" applyFill="1" applyBorder="1" applyAlignment="1" applyProtection="1">
      <alignment horizontal="center" vertical="center" wrapText="1"/>
      <protection locked="0"/>
    </xf>
    <xf numFmtId="0" fontId="3" fillId="11" borderId="16" xfId="0" applyFont="1" applyFill="1" applyBorder="1" applyAlignment="1">
      <alignment horizontal="center" vertical="center" wrapText="1"/>
    </xf>
    <xf numFmtId="0" fontId="3" fillId="11" borderId="17" xfId="0" applyFont="1" applyFill="1" applyBorder="1" applyAlignment="1">
      <alignment horizontal="center" vertical="center" wrapText="1"/>
    </xf>
    <xf numFmtId="0" fontId="3" fillId="11" borderId="18" xfId="0" applyFont="1" applyFill="1" applyBorder="1" applyAlignment="1">
      <alignment horizontal="center" vertical="center" wrapText="1"/>
    </xf>
    <xf numFmtId="9" fontId="3" fillId="11" borderId="16" xfId="1" applyFont="1" applyFill="1" applyBorder="1" applyAlignment="1" applyProtection="1">
      <alignment horizontal="center" vertical="center" wrapText="1"/>
      <protection locked="0"/>
    </xf>
    <xf numFmtId="9" fontId="3" fillId="11" borderId="17" xfId="1" applyFont="1" applyFill="1" applyBorder="1" applyAlignment="1" applyProtection="1">
      <alignment horizontal="center" vertical="center" wrapText="1"/>
      <protection locked="0"/>
    </xf>
    <xf numFmtId="9" fontId="3" fillId="11" borderId="18" xfId="1" applyFont="1" applyFill="1" applyBorder="1" applyAlignment="1" applyProtection="1">
      <alignment horizontal="center" vertical="center" wrapText="1"/>
      <protection locked="0"/>
    </xf>
    <xf numFmtId="0" fontId="5" fillId="11" borderId="15" xfId="0" applyFont="1" applyFill="1" applyBorder="1" applyAlignment="1" applyProtection="1">
      <alignment horizontal="center" vertical="center" wrapText="1"/>
      <protection locked="0"/>
    </xf>
    <xf numFmtId="0" fontId="6" fillId="0" borderId="27" xfId="0" applyFont="1" applyBorder="1" applyAlignment="1" applyProtection="1">
      <alignment horizontal="center" vertical="center" wrapText="1"/>
      <protection locked="0"/>
    </xf>
    <xf numFmtId="0" fontId="6" fillId="0" borderId="17" xfId="0" applyFont="1" applyBorder="1" applyAlignment="1" applyProtection="1">
      <alignment horizontal="center" vertical="center" wrapText="1"/>
      <protection locked="0"/>
    </xf>
    <xf numFmtId="0" fontId="6" fillId="0" borderId="33" xfId="0" applyFont="1" applyBorder="1" applyAlignment="1" applyProtection="1">
      <alignment horizontal="center" vertical="center" wrapText="1"/>
      <protection locked="0"/>
    </xf>
    <xf numFmtId="0" fontId="3" fillId="0" borderId="27" xfId="0" applyFont="1" applyBorder="1" applyAlignment="1">
      <alignment horizontal="center" vertical="center" wrapText="1"/>
    </xf>
    <xf numFmtId="0" fontId="3" fillId="0" borderId="17" xfId="0" applyFont="1" applyBorder="1" applyAlignment="1">
      <alignment horizontal="center" vertical="center" wrapText="1"/>
    </xf>
    <xf numFmtId="0" fontId="3" fillId="0" borderId="33" xfId="0" applyFont="1" applyBorder="1" applyAlignment="1">
      <alignment horizontal="center" vertical="center" wrapText="1"/>
    </xf>
    <xf numFmtId="0" fontId="5" fillId="0" borderId="26"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5" fillId="0" borderId="32" xfId="0" applyFont="1" applyBorder="1" applyAlignment="1" applyProtection="1">
      <alignment horizontal="center" vertical="center" wrapText="1"/>
      <protection locked="0"/>
    </xf>
    <xf numFmtId="0" fontId="19" fillId="11" borderId="15" xfId="0" applyFont="1" applyFill="1" applyBorder="1" applyAlignment="1">
      <alignment horizontal="center" vertical="center" wrapText="1"/>
    </xf>
    <xf numFmtId="0" fontId="19" fillId="11" borderId="16" xfId="0" applyFont="1" applyFill="1" applyBorder="1" applyAlignment="1">
      <alignment horizontal="center" vertical="center" wrapText="1"/>
    </xf>
    <xf numFmtId="0" fontId="19" fillId="11" borderId="17" xfId="0" applyFont="1" applyFill="1" applyBorder="1" applyAlignment="1">
      <alignment horizontal="center" vertical="center" wrapText="1"/>
    </xf>
    <xf numFmtId="0" fontId="19" fillId="11" borderId="18" xfId="0" applyFont="1" applyFill="1" applyBorder="1" applyAlignment="1">
      <alignment horizontal="center" vertical="center" wrapText="1"/>
    </xf>
    <xf numFmtId="9" fontId="3" fillId="0" borderId="27" xfId="1" applyFont="1" applyBorder="1" applyAlignment="1" applyProtection="1">
      <alignment horizontal="center" vertical="center" wrapText="1"/>
      <protection locked="0"/>
    </xf>
    <xf numFmtId="9" fontId="3" fillId="0" borderId="17" xfId="1" applyFont="1" applyBorder="1" applyAlignment="1" applyProtection="1">
      <alignment horizontal="center" vertical="center" wrapText="1"/>
      <protection locked="0"/>
    </xf>
    <xf numFmtId="9" fontId="3" fillId="0" borderId="33" xfId="1" applyFont="1" applyBorder="1" applyAlignment="1" applyProtection="1">
      <alignment horizontal="center" vertical="center" wrapText="1"/>
      <protection locked="0"/>
    </xf>
    <xf numFmtId="0" fontId="5" fillId="0" borderId="25" xfId="0" applyFont="1" applyBorder="1" applyAlignment="1" applyProtection="1">
      <alignment horizontal="center" vertical="center" wrapText="1"/>
      <protection locked="0"/>
    </xf>
    <xf numFmtId="0" fontId="5" fillId="0" borderId="30" xfId="0" applyFont="1" applyBorder="1" applyAlignment="1" applyProtection="1">
      <alignment horizontal="center" vertical="center" wrapText="1"/>
      <protection locked="0"/>
    </xf>
    <xf numFmtId="0" fontId="5" fillId="0" borderId="31" xfId="0" applyFont="1" applyBorder="1" applyAlignment="1" applyProtection="1">
      <alignment horizontal="center" vertical="center" wrapText="1"/>
      <protection locked="0"/>
    </xf>
    <xf numFmtId="0" fontId="19" fillId="0" borderId="26"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32" xfId="0" applyFont="1" applyBorder="1" applyAlignment="1">
      <alignment horizontal="center" vertical="center" wrapText="1"/>
    </xf>
    <xf numFmtId="0" fontId="5" fillId="5" borderId="26" xfId="0" applyFont="1" applyFill="1" applyBorder="1" applyAlignment="1" applyProtection="1">
      <alignment horizontal="center" vertical="center" wrapText="1"/>
      <protection locked="0"/>
    </xf>
    <xf numFmtId="0" fontId="5" fillId="5" borderId="15" xfId="0" applyFont="1" applyFill="1" applyBorder="1" applyAlignment="1" applyProtection="1">
      <alignment horizontal="center" vertical="center" wrapText="1"/>
      <protection locked="0"/>
    </xf>
    <xf numFmtId="0" fontId="5" fillId="5" borderId="32" xfId="0" applyFont="1" applyFill="1" applyBorder="1" applyAlignment="1" applyProtection="1">
      <alignment horizontal="center" vertical="center" wrapText="1"/>
      <protection locked="0"/>
    </xf>
    <xf numFmtId="0" fontId="22" fillId="0" borderId="27"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33" xfId="0" applyFont="1" applyBorder="1" applyAlignment="1" applyProtection="1">
      <alignment horizontal="center" vertical="center" wrapText="1"/>
      <protection locked="0"/>
    </xf>
    <xf numFmtId="0" fontId="19" fillId="0" borderId="27" xfId="0" applyFont="1" applyBorder="1" applyAlignment="1">
      <alignment horizontal="center" vertical="center" wrapText="1"/>
    </xf>
    <xf numFmtId="0" fontId="19" fillId="0" borderId="17" xfId="0" applyFont="1" applyBorder="1" applyAlignment="1">
      <alignment horizontal="center" vertical="center" wrapText="1"/>
    </xf>
    <xf numFmtId="0" fontId="19" fillId="0" borderId="33" xfId="0" applyFont="1" applyBorder="1" applyAlignment="1">
      <alignment horizontal="center" vertical="center" wrapText="1"/>
    </xf>
    <xf numFmtId="0" fontId="5" fillId="13" borderId="27" xfId="0" applyFont="1" applyFill="1" applyBorder="1" applyAlignment="1" applyProtection="1">
      <alignment horizontal="center" vertical="center" wrapText="1"/>
      <protection locked="0"/>
    </xf>
    <xf numFmtId="0" fontId="5" fillId="13" borderId="33" xfId="0" applyFont="1" applyFill="1" applyBorder="1" applyAlignment="1" applyProtection="1">
      <alignment horizontal="center" vertical="center" wrapText="1"/>
      <protection locked="0"/>
    </xf>
    <xf numFmtId="9" fontId="5" fillId="0" borderId="55" xfId="1" applyFont="1" applyFill="1" applyBorder="1" applyAlignment="1" applyProtection="1">
      <alignment horizontal="center" vertical="center" wrapText="1"/>
      <protection locked="0"/>
    </xf>
    <xf numFmtId="9" fontId="5" fillId="0" borderId="57" xfId="1" applyFont="1" applyFill="1" applyBorder="1" applyAlignment="1" applyProtection="1">
      <alignment horizontal="center" vertical="center" wrapText="1"/>
      <protection locked="0"/>
    </xf>
    <xf numFmtId="0" fontId="5" fillId="0" borderId="54" xfId="0" applyFont="1" applyBorder="1" applyAlignment="1" applyProtection="1">
      <alignment horizontal="center" vertical="center" wrapText="1"/>
      <protection locked="0"/>
    </xf>
    <xf numFmtId="0" fontId="5" fillId="0" borderId="56" xfId="0" applyFont="1" applyBorder="1" applyAlignment="1" applyProtection="1">
      <alignment horizontal="center" vertical="center" wrapText="1"/>
      <protection locked="0"/>
    </xf>
    <xf numFmtId="9" fontId="5" fillId="0" borderId="27" xfId="0" applyNumberFormat="1" applyFont="1" applyBorder="1" applyAlignment="1" applyProtection="1">
      <alignment horizontal="center" vertical="center" wrapText="1"/>
      <protection locked="0"/>
    </xf>
    <xf numFmtId="9" fontId="5" fillId="0" borderId="37" xfId="1" applyFont="1" applyFill="1" applyBorder="1" applyAlignment="1" applyProtection="1">
      <alignment horizontal="center" vertical="center" wrapText="1"/>
      <protection locked="0"/>
    </xf>
    <xf numFmtId="9" fontId="5" fillId="0" borderId="40" xfId="1" applyFont="1" applyFill="1" applyBorder="1" applyAlignment="1" applyProtection="1">
      <alignment horizontal="center" vertical="center" wrapText="1"/>
      <protection locked="0"/>
    </xf>
    <xf numFmtId="0" fontId="27" fillId="0" borderId="64" xfId="0" applyFont="1" applyBorder="1" applyAlignment="1" applyProtection="1">
      <alignment horizontal="left" vertical="top" wrapText="1"/>
      <protection locked="0"/>
    </xf>
    <xf numFmtId="0" fontId="5" fillId="0" borderId="65" xfId="0" applyFont="1" applyBorder="1" applyAlignment="1" applyProtection="1">
      <alignment horizontal="left" vertical="top" wrapText="1"/>
      <protection locked="0"/>
    </xf>
    <xf numFmtId="0" fontId="19" fillId="0" borderId="37" xfId="0" applyFont="1" applyBorder="1" applyAlignment="1">
      <alignment horizontal="left" vertical="center" wrapText="1"/>
    </xf>
    <xf numFmtId="0" fontId="19" fillId="0" borderId="40" xfId="0" applyFont="1" applyBorder="1" applyAlignment="1">
      <alignment horizontal="left" vertical="center" wrapText="1"/>
    </xf>
    <xf numFmtId="164" fontId="5" fillId="0" borderId="27" xfId="0" applyNumberFormat="1" applyFont="1" applyBorder="1" applyAlignment="1" applyProtection="1">
      <alignment horizontal="center" vertical="center" wrapText="1"/>
      <protection locked="0"/>
    </xf>
    <xf numFmtId="164" fontId="5" fillId="0" borderId="33" xfId="0" applyNumberFormat="1" applyFont="1" applyBorder="1" applyAlignment="1" applyProtection="1">
      <alignment horizontal="center" vertical="center" wrapText="1"/>
      <protection locked="0"/>
    </xf>
    <xf numFmtId="0" fontId="20" fillId="0" borderId="37" xfId="0" applyFont="1" applyBorder="1" applyAlignment="1">
      <alignment horizontal="center" vertical="center" wrapText="1"/>
    </xf>
    <xf numFmtId="0" fontId="20" fillId="0" borderId="20"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27"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33" xfId="0" applyFont="1" applyBorder="1" applyAlignment="1">
      <alignment horizontal="center" vertical="center" wrapText="1"/>
    </xf>
    <xf numFmtId="0" fontId="3" fillId="9" borderId="45" xfId="0" applyFont="1" applyFill="1" applyBorder="1" applyAlignment="1" applyProtection="1">
      <alignment horizontal="center" vertical="center" wrapText="1"/>
      <protection locked="0"/>
    </xf>
    <xf numFmtId="0" fontId="3" fillId="9" borderId="38" xfId="0" applyFont="1" applyFill="1" applyBorder="1" applyAlignment="1" applyProtection="1">
      <alignment horizontal="center" vertical="center" wrapText="1"/>
      <protection locked="0"/>
    </xf>
    <xf numFmtId="0" fontId="3" fillId="9" borderId="46" xfId="0" applyFont="1" applyFill="1" applyBorder="1" applyAlignment="1" applyProtection="1">
      <alignment horizontal="center" vertical="center" wrapText="1"/>
      <protection locked="0"/>
    </xf>
    <xf numFmtId="0" fontId="3" fillId="9" borderId="47" xfId="0" applyFont="1" applyFill="1" applyBorder="1" applyAlignment="1" applyProtection="1">
      <alignment horizontal="center" vertical="center" wrapText="1"/>
      <protection locked="0"/>
    </xf>
    <xf numFmtId="0" fontId="3" fillId="9" borderId="1" xfId="0" applyFont="1" applyFill="1" applyBorder="1" applyAlignment="1" applyProtection="1">
      <alignment horizontal="center" vertical="center" wrapText="1"/>
      <protection locked="0"/>
    </xf>
    <xf numFmtId="0" fontId="3" fillId="9" borderId="48" xfId="0" applyFont="1" applyFill="1" applyBorder="1" applyAlignment="1" applyProtection="1">
      <alignment horizontal="center" vertical="center" wrapText="1"/>
      <protection locked="0"/>
    </xf>
    <xf numFmtId="0" fontId="3" fillId="7" borderId="1" xfId="0" applyFont="1" applyFill="1" applyBorder="1" applyAlignment="1" applyProtection="1">
      <alignment horizontal="center" vertical="center" wrapText="1"/>
      <protection locked="0"/>
    </xf>
    <xf numFmtId="9" fontId="3" fillId="7" borderId="1" xfId="1" applyFont="1" applyFill="1" applyBorder="1" applyAlignment="1" applyProtection="1">
      <alignment horizontal="center" vertical="center" wrapText="1"/>
      <protection locked="0"/>
    </xf>
    <xf numFmtId="9" fontId="3" fillId="7" borderId="2" xfId="1" applyFont="1" applyFill="1" applyBorder="1" applyAlignment="1" applyProtection="1">
      <alignment horizontal="center" vertical="center" wrapText="1"/>
      <protection locked="0"/>
    </xf>
    <xf numFmtId="0" fontId="3" fillId="7" borderId="2" xfId="0" applyFont="1" applyFill="1" applyBorder="1" applyAlignment="1" applyProtection="1">
      <alignment horizontal="center" vertical="center" wrapText="1"/>
      <protection locked="0"/>
    </xf>
    <xf numFmtId="0" fontId="3" fillId="8" borderId="8" xfId="0" applyFont="1" applyFill="1" applyBorder="1" applyAlignment="1" applyProtection="1">
      <alignment horizontal="center" vertical="center" wrapText="1"/>
      <protection locked="0"/>
    </xf>
    <xf numFmtId="0" fontId="3" fillId="8" borderId="9" xfId="0" applyFont="1" applyFill="1" applyBorder="1" applyAlignment="1" applyProtection="1">
      <alignment horizontal="center" vertical="center" wrapText="1"/>
      <protection locked="0"/>
    </xf>
    <xf numFmtId="0" fontId="3" fillId="8" borderId="11" xfId="0" applyFont="1" applyFill="1" applyBorder="1" applyAlignment="1" applyProtection="1">
      <alignment horizontal="center" vertical="center" wrapText="1"/>
      <protection locked="0"/>
    </xf>
    <xf numFmtId="0" fontId="3" fillId="8" borderId="12" xfId="0" applyFont="1" applyFill="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protection locked="0"/>
    </xf>
    <xf numFmtId="0" fontId="17" fillId="7" borderId="2" xfId="0" applyFont="1" applyFill="1" applyBorder="1" applyAlignment="1" applyProtection="1">
      <alignment horizontal="center" vertical="center" wrapText="1"/>
      <protection locked="0"/>
    </xf>
    <xf numFmtId="0" fontId="5" fillId="0" borderId="58" xfId="0" applyFont="1" applyBorder="1" applyAlignment="1" applyProtection="1">
      <alignment horizontal="center" vertical="center" wrapText="1"/>
      <protection locked="0"/>
    </xf>
    <xf numFmtId="9" fontId="5" fillId="0" borderId="59" xfId="1" applyFont="1" applyFill="1" applyBorder="1" applyAlignment="1" applyProtection="1">
      <alignment horizontal="center" vertical="center" wrapText="1"/>
      <protection locked="0"/>
    </xf>
    <xf numFmtId="164" fontId="5" fillId="0" borderId="17" xfId="0" applyNumberFormat="1" applyFont="1" applyBorder="1" applyAlignment="1" applyProtection="1">
      <alignment horizontal="center" vertical="center" wrapText="1"/>
      <protection locked="0"/>
    </xf>
    <xf numFmtId="0" fontId="5" fillId="0" borderId="8"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14"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10"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14"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5" borderId="1" xfId="0" applyFont="1" applyFill="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5" fillId="0" borderId="54" xfId="0" applyFont="1" applyBorder="1" applyAlignment="1" applyProtection="1">
      <alignment horizontal="left" vertical="top" wrapText="1"/>
      <protection locked="0"/>
    </xf>
    <xf numFmtId="0" fontId="5" fillId="0" borderId="56" xfId="0" applyFont="1" applyBorder="1" applyAlignment="1" applyProtection="1">
      <alignment horizontal="left" vertical="top" wrapText="1"/>
      <protection locked="0"/>
    </xf>
    <xf numFmtId="0" fontId="6" fillId="0" borderId="54" xfId="0" applyFont="1" applyBorder="1" applyAlignment="1" applyProtection="1">
      <alignment horizontal="left" vertical="top" wrapText="1"/>
      <protection locked="0"/>
    </xf>
    <xf numFmtId="0" fontId="5" fillId="0" borderId="58" xfId="0" applyFont="1" applyBorder="1" applyAlignment="1" applyProtection="1">
      <alignment horizontal="left" vertical="top" wrapText="1"/>
      <protection locked="0"/>
    </xf>
    <xf numFmtId="0" fontId="3" fillId="5" borderId="1" xfId="0" applyFont="1" applyFill="1" applyBorder="1" applyAlignment="1" applyProtection="1">
      <alignment horizontal="center" vertical="center" wrapText="1"/>
      <protection hidden="1"/>
    </xf>
    <xf numFmtId="0" fontId="3" fillId="7" borderId="1" xfId="0" applyFont="1" applyFill="1" applyBorder="1" applyAlignment="1" applyProtection="1">
      <alignment horizontal="center" vertical="center" wrapText="1"/>
      <protection hidden="1"/>
    </xf>
    <xf numFmtId="0" fontId="15" fillId="0" borderId="0" xfId="0" applyFont="1" applyAlignment="1">
      <alignment horizontal="center" vertical="center"/>
    </xf>
    <xf numFmtId="0" fontId="1" fillId="0" borderId="1" xfId="0" applyFont="1" applyBorder="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 xfId="0" applyFont="1" applyBorder="1" applyAlignment="1">
      <alignment horizontal="center"/>
    </xf>
    <xf numFmtId="0" fontId="1" fillId="0" borderId="1" xfId="0" applyFont="1" applyBorder="1" applyAlignment="1">
      <alignment horizontal="center" vertical="top" wrapText="1"/>
    </xf>
    <xf numFmtId="9" fontId="5" fillId="17" borderId="55" xfId="1" applyFont="1" applyFill="1" applyBorder="1" applyAlignment="1" applyProtection="1">
      <alignment horizontal="center" vertical="center" wrapText="1"/>
      <protection locked="0"/>
    </xf>
    <xf numFmtId="9" fontId="5" fillId="17" borderId="59" xfId="1" applyFont="1" applyFill="1" applyBorder="1" applyAlignment="1" applyProtection="1">
      <alignment horizontal="center" vertical="center" wrapText="1"/>
      <protection locked="0"/>
    </xf>
    <xf numFmtId="9" fontId="5" fillId="17" borderId="46" xfId="1" applyFont="1" applyFill="1" applyBorder="1" applyAlignment="1" applyProtection="1">
      <alignment horizontal="center" vertical="center" wrapText="1"/>
      <protection locked="0"/>
    </xf>
  </cellXfs>
  <cellStyles count="2">
    <cellStyle name="Normal" xfId="0" builtinId="0"/>
    <cellStyle name="Porcentaje" xfId="1" builtinId="5"/>
  </cellStyles>
  <dxfs count="96">
    <dxf>
      <fill>
        <patternFill>
          <bgColor rgb="FF92D050"/>
        </patternFill>
      </fill>
    </dxf>
    <dxf>
      <fill>
        <patternFill>
          <bgColor rgb="FFFFFF00"/>
        </patternFill>
      </fill>
    </dxf>
    <dxf>
      <fill>
        <patternFill>
          <bgColor rgb="FFFA9706"/>
        </patternFill>
      </fill>
    </dxf>
    <dxf>
      <fill>
        <patternFill>
          <bgColor rgb="FFFF0000"/>
        </patternFill>
      </fill>
    </dxf>
    <dxf>
      <fill>
        <patternFill>
          <bgColor rgb="FF92D050"/>
        </patternFill>
      </fill>
    </dxf>
    <dxf>
      <fill>
        <patternFill>
          <bgColor rgb="FF92D050"/>
        </patternFill>
      </fill>
    </dxf>
    <dxf>
      <fill>
        <patternFill>
          <bgColor rgb="FFFFFF00"/>
        </patternFill>
      </fill>
    </dxf>
    <dxf>
      <fill>
        <patternFill>
          <bgColor rgb="FFFA9706"/>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FFFF00"/>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
      <fill>
        <patternFill>
          <bgColor theme="9" tint="0.59996337778862885"/>
        </patternFill>
      </fill>
    </dxf>
    <dxf>
      <fill>
        <patternFill>
          <bgColor rgb="FF00B050"/>
        </patternFill>
      </fill>
    </dxf>
    <dxf>
      <fill>
        <patternFill>
          <bgColor theme="7" tint="0.39994506668294322"/>
        </patternFill>
      </fill>
    </dxf>
    <dxf>
      <fill>
        <patternFill>
          <bgColor rgb="FFFFC000"/>
        </patternFill>
      </fill>
    </dxf>
    <dxf>
      <fill>
        <patternFill>
          <bgColor rgb="FFFF0000"/>
        </patternFill>
      </fill>
    </dxf>
  </dxfs>
  <tableStyles count="0" defaultTableStyle="TableStyleMedium2" defaultPivotStyle="PivotStyleLight16"/>
  <colors>
    <mruColors>
      <color rgb="FFFA970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361789</xdr:colOff>
      <xdr:row>0</xdr:row>
      <xdr:rowOff>67235</xdr:rowOff>
    </xdr:from>
    <xdr:to>
      <xdr:col>1</xdr:col>
      <xdr:colOff>260937</xdr:colOff>
      <xdr:row>2</xdr:row>
      <xdr:rowOff>235323</xdr:rowOff>
    </xdr:to>
    <xdr:pic>
      <xdr:nvPicPr>
        <xdr:cNvPr id="6" name="image5.png" descr="escudo_negro">
          <a:extLst>
            <a:ext uri="{FF2B5EF4-FFF2-40B4-BE49-F238E27FC236}">
              <a16:creationId xmlns:a16="http://schemas.microsoft.com/office/drawing/2014/main" id="{C8C03751-65AC-4781-BEC9-EC57D0A3968F}"/>
            </a:ext>
          </a:extLst>
        </xdr:cNvPr>
        <xdr:cNvPicPr/>
      </xdr:nvPicPr>
      <xdr:blipFill>
        <a:blip xmlns:r="http://schemas.openxmlformats.org/officeDocument/2006/relationships" r:embed="rId1"/>
        <a:srcRect/>
        <a:stretch>
          <a:fillRect/>
        </a:stretch>
      </xdr:blipFill>
      <xdr:spPr>
        <a:xfrm>
          <a:off x="361789" y="67235"/>
          <a:ext cx="620327" cy="766802"/>
        </a:xfrm>
        <a:prstGeom prst="rect">
          <a:avLst/>
        </a:prstGeom>
        <a:ln/>
      </xdr:spPr>
    </xdr:pic>
    <xdr:clientData/>
  </xdr:twoCellAnchor>
  <xdr:twoCellAnchor editAs="oneCell">
    <xdr:from>
      <xdr:col>9</xdr:col>
      <xdr:colOff>933288</xdr:colOff>
      <xdr:row>0</xdr:row>
      <xdr:rowOff>114459</xdr:rowOff>
    </xdr:from>
    <xdr:to>
      <xdr:col>10</xdr:col>
      <xdr:colOff>720378</xdr:colOff>
      <xdr:row>2</xdr:row>
      <xdr:rowOff>159283</xdr:rowOff>
    </xdr:to>
    <xdr:pic>
      <xdr:nvPicPr>
        <xdr:cNvPr id="7" name="image3.png">
          <a:extLst>
            <a:ext uri="{FF2B5EF4-FFF2-40B4-BE49-F238E27FC236}">
              <a16:creationId xmlns:a16="http://schemas.microsoft.com/office/drawing/2014/main" id="{CE027D61-22B5-49B7-BC8F-336A01D577EF}"/>
            </a:ext>
          </a:extLst>
        </xdr:cNvPr>
        <xdr:cNvPicPr/>
      </xdr:nvPicPr>
      <xdr:blipFill>
        <a:blip xmlns:r="http://schemas.openxmlformats.org/officeDocument/2006/relationships" r:embed="rId2"/>
        <a:srcRect l="21724" t="27673" r="31431" b="37148"/>
        <a:stretch>
          <a:fillRect/>
        </a:stretch>
      </xdr:blipFill>
      <xdr:spPr>
        <a:xfrm>
          <a:off x="14649288" y="114459"/>
          <a:ext cx="2249983" cy="643538"/>
        </a:xfrm>
        <a:prstGeom prst="rect">
          <a:avLst/>
        </a:prstGeom>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9525</xdr:colOff>
      <xdr:row>0</xdr:row>
      <xdr:rowOff>590549</xdr:rowOff>
    </xdr:from>
    <xdr:to>
      <xdr:col>19</xdr:col>
      <xdr:colOff>1514475</xdr:colOff>
      <xdr:row>19</xdr:row>
      <xdr:rowOff>103145</xdr:rowOff>
    </xdr:to>
    <xdr:pic>
      <xdr:nvPicPr>
        <xdr:cNvPr id="3" name="Imagen 2">
          <a:extLst>
            <a:ext uri="{FF2B5EF4-FFF2-40B4-BE49-F238E27FC236}">
              <a16:creationId xmlns:a16="http://schemas.microsoft.com/office/drawing/2014/main" id="{2CAE7639-DFDD-4886-BFA5-888E371C74B6}"/>
            </a:ext>
          </a:extLst>
        </xdr:cNvPr>
        <xdr:cNvPicPr>
          <a:picLocks noChangeAspect="1"/>
        </xdr:cNvPicPr>
      </xdr:nvPicPr>
      <xdr:blipFill>
        <a:blip xmlns:r="http://schemas.openxmlformats.org/officeDocument/2006/relationships" r:embed="rId1"/>
        <a:stretch>
          <a:fillRect/>
        </a:stretch>
      </xdr:blipFill>
      <xdr:spPr>
        <a:xfrm>
          <a:off x="3305175" y="590549"/>
          <a:ext cx="5486400" cy="3560721"/>
        </a:xfrm>
        <a:prstGeom prst="rect">
          <a:avLst/>
        </a:prstGeom>
      </xdr:spPr>
    </xdr:pic>
    <xdr:clientData/>
  </xdr:twoCellAnchor>
  <xdr:twoCellAnchor editAs="oneCell">
    <xdr:from>
      <xdr:col>8</xdr:col>
      <xdr:colOff>38100</xdr:colOff>
      <xdr:row>20</xdr:row>
      <xdr:rowOff>0</xdr:rowOff>
    </xdr:from>
    <xdr:to>
      <xdr:col>19</xdr:col>
      <xdr:colOff>1790700</xdr:colOff>
      <xdr:row>39</xdr:row>
      <xdr:rowOff>93974</xdr:rowOff>
    </xdr:to>
    <xdr:pic>
      <xdr:nvPicPr>
        <xdr:cNvPr id="4" name="Imagen 3">
          <a:extLst>
            <a:ext uri="{FF2B5EF4-FFF2-40B4-BE49-F238E27FC236}">
              <a16:creationId xmlns:a16="http://schemas.microsoft.com/office/drawing/2014/main" id="{314119DC-FDDA-4447-B5CE-9C428604F336}"/>
            </a:ext>
          </a:extLst>
        </xdr:cNvPr>
        <xdr:cNvPicPr>
          <a:picLocks noChangeAspect="1"/>
        </xdr:cNvPicPr>
      </xdr:nvPicPr>
      <xdr:blipFill>
        <a:blip xmlns:r="http://schemas.openxmlformats.org/officeDocument/2006/relationships" r:embed="rId2"/>
        <a:stretch>
          <a:fillRect/>
        </a:stretch>
      </xdr:blipFill>
      <xdr:spPr>
        <a:xfrm>
          <a:off x="3333750" y="4238625"/>
          <a:ext cx="5734050" cy="371347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Gomez Castro Family" id="{4A2703FB-5C98-4DA4-B81C-8C89C102BDDC}" userId="f3ec9adc900ca403"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X5" dT="2021-08-23T12:10:29.73" personId="{4A2703FB-5C98-4DA4-B81C-8C89C102BDDC}" id="{EE5AAC7C-3DE7-465B-B616-37A3B64AB5B0}">
    <text>Un control se define como la medida que permite reducir o mitigar el riesgo.</text>
  </threadedComment>
  <threadedComment ref="AI5" dT="2021-08-23T12:45:06.24" personId="{4A2703FB-5C98-4DA4-B81C-8C89C102BDDC}" id="{987E52F0-072C-4774-81C7-EF29CA1343E4}">
    <text>Los controles se debe tener en cuenta que los estos mitigan el riesgo de forma acumulativa, esto quiere decir que una vez se aplica el valor de uno de los controles, el siguiente control se aplicará con el valor resultante luego de la aplicación del primer control.</text>
  </threadedComment>
  <threadedComment ref="F6" dT="2021-08-10T14:14:18.93" personId="{4A2703FB-5C98-4DA4-B81C-8C89C102BDDC}" id="{3EF31F56-DA4E-4027-BEDA-56D4070A0524}">
    <text>Qué?
Las consecuencias que puede ocasionar al instituto la materialización del riesgo.</text>
  </threadedComment>
  <threadedComment ref="G6" dT="2021-08-10T14:14:27.70" personId="{4A2703FB-5C98-4DA4-B81C-8C89C102BDDC}" id="{BC458EBD-3668-4645-9B1D-86A8E352AF64}">
    <text>Cómo?
Circunstancias o situaciones más evidentes sobre las cuales se presenta el riesgo, las mismas no constituyen la causa principal o base para que se presente el riesgo.</text>
  </threadedComment>
  <threadedComment ref="H6" dT="2021-08-10T14:14:44.80" personId="{4A2703FB-5C98-4DA4-B81C-8C89C102BDDC}" id="{25ACF881-2C52-4E82-9094-ABE995306D36}">
    <text>Por qué?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ext>
  </threadedComment>
  <threadedComment ref="I6" dT="2021-08-20T20:00:10.18" personId="{4A2703FB-5C98-4DA4-B81C-8C89C102BDDC}" id="{E710B3B6-9467-4DF8-9F5A-5C9BB5EBE8FA}">
    <text>Los riesgos que se identifiquen deben tener impacto en el cumplimiento del objetivo estratégico o del proceso.</text>
  </threadedComment>
  <threadedComment ref="J6" dT="2021-08-20T20:48:08.23" personId="{4A2703FB-5C98-4DA4-B81C-8C89C102BDDC}" id="{1F5CBD9D-8BDB-48D5-969C-7650F6CCB99A}">
    <text>Permite agrupar los riesgos identificados</text>
  </threadedComment>
  <threadedComment ref="K6" dT="2021-08-20T20:56:52.84" personId="{4A2703FB-5C98-4DA4-B81C-8C89C102BDDC}" id="{0D930A2E-644F-4A71-B90A-EAB069C2125B}">
    <text>Frecuencia en la que se realiza la actividad dada en cantidad de veces al año</text>
  </threadedComment>
  <threadedComment ref="L6" dT="2021-08-20T20:51:59.34" personId="{4A2703FB-5C98-4DA4-B81C-8C89C102BDDC}" id="{530330CE-8652-4B1B-B6BB-D8DDC94246CA}">
    <text>Número de veces que se pasa por el punto de riesgo en el periodo de 1 año</text>
  </threadedComment>
  <threadedComment ref="Q6" dT="2021-08-20T22:49:44.89" personId="{4A2703FB-5C98-4DA4-B81C-8C89C102BDDC}" id="{B200813B-2D5A-47BD-B5EB-FF6EEF328DE4}">
    <text>Cuando se presenten ambos impactos para un riesgo, tanto económico como reputacional, con diferente niveles se debe tomar el nivel más alto</text>
  </threadedComment>
  <threadedComment ref="S6" dT="2021-08-20T22:49:51.39" personId="{4A2703FB-5C98-4DA4-B81C-8C89C102BDDC}" id="{FD4A2DE0-7559-458C-8C3E-5A8AADB7BF13}">
    <text>Cuando se presenten ambos impactos para un riesgo, tanto económico como reputacional, con diferente niveles se debe tomar el nivel más alto</text>
  </threadedComment>
  <threadedComment ref="AA6" dT="2021-08-23T12:15:00.81" personId="{4A2703FB-5C98-4DA4-B81C-8C89C102BDDC}" id="{43BA5BE5-7A11-4F6D-8BDB-481E024263A0}">
    <text>Preventivos: va a la causa del riesgo, aseguran el resultado final esperado, atacan la probabilidad de ocurrencia del riesgo
Detectivo: detectan que algo ocurre y devuelve el proceso a los controles preventivos, ataca la probabilidad de ocurrencia del riesgo, se pueden generar reprocesos.
Correctivos: Dado que permiten reducir el impacto de la materializacion del riesgo tienen un costo en su implementacion, Atacan el impacto frente a la materialización del riesgo</text>
  </threadedComment>
  <threadedComment ref="AC6" dT="2021-08-23T12:24:18.42" personId="{4A2703FB-5C98-4DA4-B81C-8C89C102BDDC}" id="{9CE3E0DD-4075-4363-B522-897E8269CB85}">
    <text>Automatico: Son actividades de procesamiento o validación de información que se ejecutan por un sistema y/o aplicativo de manera automática sin la intervención de personas para su realización
Manual: controles que son ejecutados por una persona, tiene implicito el error humano</text>
  </threadedComment>
  <threadedComment ref="AF6" dT="2021-08-23T12:29:14.63" personId="{4A2703FB-5C98-4DA4-B81C-8C89C102BDDC}" id="{5668217F-3939-427B-9951-ADE57A1F76CC}">
    <text>Documentado:Controles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text>
  </threadedComment>
  <threadedComment ref="AG6" dT="2021-08-23T12:30:37.24" personId="{4A2703FB-5C98-4DA4-B81C-8C89C102BDDC}" id="{C67F7551-913E-4F25-8B5C-820D68B45F4D}">
    <text>Continua: El control se aplica siempre que se realiza la actividad que conlleva el riesgo.
Aleatoria: El control se aplica aleatoriamente a la actividad que conlleva el riesgo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G1048576"/>
  <sheetViews>
    <sheetView tabSelected="1" topLeftCell="BG9" zoomScale="55" zoomScaleNormal="55" zoomScaleSheetLayoutView="55" workbookViewId="0">
      <selection activeCell="BN10" sqref="BN10:BN12"/>
    </sheetView>
  </sheetViews>
  <sheetFormatPr defaultColWidth="0" defaultRowHeight="18" zeroHeight="1"/>
  <cols>
    <col min="1" max="2" width="10.7109375" style="13" customWidth="1"/>
    <col min="3" max="4" width="30.7109375" style="13" customWidth="1"/>
    <col min="5" max="5" width="49.140625" style="13" customWidth="1"/>
    <col min="6" max="6" width="26" style="13" customWidth="1"/>
    <col min="7" max="7" width="32.42578125" style="13" customWidth="1"/>
    <col min="8" max="8" width="19.42578125" style="13" customWidth="1"/>
    <col min="9" max="9" width="33.42578125" style="13" customWidth="1"/>
    <col min="10" max="10" width="37" style="65" customWidth="1"/>
    <col min="11" max="11" width="11.85546875" style="13" customWidth="1"/>
    <col min="12" max="12" width="15.7109375" style="13" customWidth="1"/>
    <col min="13" max="13" width="8.42578125" style="14" customWidth="1"/>
    <col min="14" max="14" width="8.7109375" style="47" hidden="1" customWidth="1"/>
    <col min="15" max="16" width="9.28515625" style="13" customWidth="1"/>
    <col min="17" max="17" width="9.140625" style="13" customWidth="1"/>
    <col min="18" max="18" width="9.5703125" style="13" hidden="1" customWidth="1"/>
    <col min="19" max="19" width="10" style="13" customWidth="1"/>
    <col min="20" max="20" width="7.140625" style="13" hidden="1" customWidth="1"/>
    <col min="21" max="22" width="8.42578125" style="47" hidden="1" customWidth="1"/>
    <col min="23" max="23" width="19.85546875" style="43" customWidth="1"/>
    <col min="24" max="24" width="23.5703125" style="13" customWidth="1"/>
    <col min="25" max="26" width="7.140625" style="64" customWidth="1"/>
    <col min="27" max="27" width="7.140625" style="13" customWidth="1"/>
    <col min="28" max="28" width="8" style="13" hidden="1" customWidth="1"/>
    <col min="29" max="29" width="7.140625" style="13" customWidth="1"/>
    <col min="30" max="30" width="6.5703125" style="13" hidden="1" customWidth="1"/>
    <col min="31" max="31" width="9.42578125" style="29" customWidth="1"/>
    <col min="32" max="34" width="7.140625" style="13" customWidth="1"/>
    <col min="35" max="35" width="13" style="29" customWidth="1"/>
    <col min="36" max="36" width="19.7109375" style="13" customWidth="1"/>
    <col min="37" max="37" width="6.85546875" style="27" customWidth="1"/>
    <col min="38" max="38" width="7.7109375" style="13" hidden="1" customWidth="1"/>
    <col min="39" max="39" width="19.7109375" style="13" customWidth="1"/>
    <col min="40" max="40" width="9.85546875" style="13" customWidth="1"/>
    <col min="41" max="41" width="19.7109375" style="43" customWidth="1"/>
    <col min="42" max="42" width="19.7109375" style="13" customWidth="1"/>
    <col min="43" max="43" width="28.28515625" style="13" customWidth="1"/>
    <col min="44" max="44" width="19.7109375" style="13" customWidth="1"/>
    <col min="45" max="46" width="19.7109375" style="35" customWidth="1"/>
    <col min="47" max="47" width="19.7109375" style="13" customWidth="1"/>
    <col min="48" max="48" width="31.42578125" style="13" customWidth="1"/>
    <col min="49" max="49" width="61.5703125" style="13" customWidth="1"/>
    <col min="50" max="51" width="15.42578125" style="13" customWidth="1"/>
    <col min="52" max="52" width="39.85546875" style="13" customWidth="1"/>
    <col min="53" max="53" width="38.7109375" style="13" customWidth="1"/>
    <col min="54" max="54" width="9.5703125" style="27" customWidth="1"/>
    <col min="55" max="55" width="40.42578125" style="13" customWidth="1"/>
    <col min="56" max="57" width="15.42578125" style="13" customWidth="1"/>
    <col min="58" max="58" width="28.140625" style="13" customWidth="1"/>
    <col min="59" max="59" width="45.85546875" style="13" customWidth="1"/>
    <col min="60" max="60" width="9.5703125" style="27" customWidth="1"/>
    <col min="61" max="61" width="87.140625" style="13" customWidth="1"/>
    <col min="62" max="62" width="15.42578125" style="13" customWidth="1"/>
    <col min="63" max="63" width="21.140625" style="13" customWidth="1"/>
    <col min="64" max="64" width="28.140625" style="13" customWidth="1"/>
    <col min="65" max="65" width="44.28515625" style="13" customWidth="1"/>
    <col min="66" max="66" width="9.5703125" style="27" customWidth="1"/>
    <col min="67" max="111" width="0" style="13" hidden="1" customWidth="1"/>
    <col min="112" max="16384" width="11.42578125" style="13" hidden="1"/>
  </cols>
  <sheetData>
    <row r="1" spans="1:66" ht="23.25" customHeight="1">
      <c r="A1" s="341"/>
      <c r="B1" s="342"/>
      <c r="C1" s="354" t="s">
        <v>0</v>
      </c>
      <c r="D1" s="355"/>
      <c r="E1" s="355"/>
      <c r="F1" s="355"/>
      <c r="G1" s="355"/>
      <c r="H1" s="355"/>
      <c r="I1" s="356"/>
      <c r="J1" s="351"/>
      <c r="K1" s="351"/>
      <c r="L1" s="351"/>
      <c r="M1" s="48"/>
      <c r="N1" s="49"/>
      <c r="O1" s="14"/>
      <c r="P1" s="14"/>
      <c r="Q1" s="14"/>
      <c r="R1" s="14"/>
      <c r="S1" s="14"/>
      <c r="T1" s="14"/>
      <c r="U1" s="50"/>
      <c r="V1" s="50"/>
      <c r="W1" s="51"/>
      <c r="X1" s="48"/>
      <c r="Y1" s="13"/>
      <c r="Z1" s="13"/>
      <c r="AE1" s="28"/>
      <c r="AI1" s="28"/>
      <c r="AK1" s="26"/>
      <c r="BB1" s="26"/>
      <c r="BH1" s="26"/>
      <c r="BN1" s="26"/>
    </row>
    <row r="2" spans="1:66" ht="23.25" customHeight="1">
      <c r="A2" s="343"/>
      <c r="B2" s="344"/>
      <c r="C2" s="354" t="s">
        <v>1</v>
      </c>
      <c r="D2" s="355"/>
      <c r="E2" s="355"/>
      <c r="F2" s="355"/>
      <c r="G2" s="355"/>
      <c r="H2" s="355"/>
      <c r="I2" s="356"/>
      <c r="J2" s="351"/>
      <c r="K2" s="351"/>
      <c r="L2" s="351"/>
      <c r="M2" s="48"/>
      <c r="N2" s="49"/>
      <c r="O2" s="14"/>
      <c r="P2" s="14"/>
      <c r="Q2" s="14"/>
      <c r="R2" s="14"/>
      <c r="S2" s="14"/>
      <c r="T2" s="14"/>
      <c r="U2" s="50"/>
      <c r="V2" s="50"/>
      <c r="W2" s="51"/>
      <c r="X2" s="48"/>
      <c r="Y2" s="13"/>
      <c r="Z2" s="13"/>
      <c r="AE2" s="28"/>
      <c r="AI2" s="28"/>
      <c r="AK2" s="26"/>
      <c r="BB2" s="26"/>
      <c r="BH2" s="26"/>
      <c r="BN2" s="26"/>
    </row>
    <row r="3" spans="1:66" ht="23.25" customHeight="1" thickBot="1">
      <c r="A3" s="345"/>
      <c r="B3" s="346"/>
      <c r="C3" s="351" t="s">
        <v>2</v>
      </c>
      <c r="D3" s="351"/>
      <c r="E3" s="351"/>
      <c r="F3" s="351" t="s">
        <v>3</v>
      </c>
      <c r="G3" s="351"/>
      <c r="H3" s="351"/>
      <c r="I3" s="351"/>
      <c r="J3" s="351"/>
      <c r="K3" s="351"/>
      <c r="L3" s="351"/>
      <c r="M3" s="48"/>
      <c r="N3" s="49"/>
      <c r="O3" s="48"/>
      <c r="P3" s="48"/>
      <c r="Q3" s="48"/>
      <c r="R3" s="48"/>
      <c r="S3" s="48"/>
      <c r="T3" s="48"/>
      <c r="U3" s="49"/>
      <c r="V3" s="49"/>
      <c r="W3" s="51"/>
      <c r="X3" s="48"/>
      <c r="Y3" s="13"/>
      <c r="Z3" s="13"/>
      <c r="AE3" s="28"/>
      <c r="AI3" s="28"/>
      <c r="AK3" s="26"/>
      <c r="BB3" s="26"/>
      <c r="BH3" s="26"/>
      <c r="BN3" s="26"/>
    </row>
    <row r="4" spans="1:66" s="14" customFormat="1" ht="12.75" customHeight="1">
      <c r="A4" s="347" t="s">
        <v>4</v>
      </c>
      <c r="B4" s="348"/>
      <c r="C4" s="351" t="s">
        <v>5</v>
      </c>
      <c r="D4" s="351" t="s">
        <v>6</v>
      </c>
      <c r="E4" s="351" t="s">
        <v>7</v>
      </c>
      <c r="F4" s="353" t="s">
        <v>8</v>
      </c>
      <c r="G4" s="353"/>
      <c r="H4" s="353"/>
      <c r="I4" s="353"/>
      <c r="J4" s="353"/>
      <c r="K4" s="353"/>
      <c r="L4" s="353"/>
      <c r="M4" s="353"/>
      <c r="N4" s="353"/>
      <c r="O4" s="353"/>
      <c r="P4" s="353"/>
      <c r="Q4" s="353"/>
      <c r="R4" s="353"/>
      <c r="S4" s="353"/>
      <c r="T4" s="353"/>
      <c r="U4" s="353"/>
      <c r="V4" s="353"/>
      <c r="W4" s="353"/>
      <c r="X4" s="328" t="s">
        <v>9</v>
      </c>
      <c r="Y4" s="328"/>
      <c r="Z4" s="328"/>
      <c r="AA4" s="328"/>
      <c r="AB4" s="328"/>
      <c r="AC4" s="328"/>
      <c r="AD4" s="328"/>
      <c r="AE4" s="328"/>
      <c r="AF4" s="328"/>
      <c r="AG4" s="328"/>
      <c r="AH4" s="328"/>
      <c r="AI4" s="328"/>
      <c r="AJ4" s="328"/>
      <c r="AK4" s="328"/>
      <c r="AL4" s="328"/>
      <c r="AM4" s="328"/>
      <c r="AN4" s="328"/>
      <c r="AO4" s="328"/>
      <c r="AP4" s="328"/>
      <c r="AQ4" s="332" t="s">
        <v>10</v>
      </c>
      <c r="AR4" s="333"/>
      <c r="AS4" s="333"/>
      <c r="AT4" s="333"/>
      <c r="AU4" s="333"/>
      <c r="AV4" s="333"/>
      <c r="AW4" s="322" t="s">
        <v>11</v>
      </c>
      <c r="AX4" s="323"/>
      <c r="AY4" s="323"/>
      <c r="AZ4" s="323"/>
      <c r="BA4" s="323"/>
      <c r="BB4" s="324"/>
      <c r="BC4" s="322" t="s">
        <v>12</v>
      </c>
      <c r="BD4" s="323"/>
      <c r="BE4" s="323"/>
      <c r="BF4" s="323"/>
      <c r="BG4" s="323"/>
      <c r="BH4" s="324"/>
      <c r="BI4" s="322" t="s">
        <v>13</v>
      </c>
      <c r="BJ4" s="323"/>
      <c r="BK4" s="323"/>
      <c r="BL4" s="323"/>
      <c r="BM4" s="323"/>
      <c r="BN4" s="324"/>
    </row>
    <row r="5" spans="1:66" s="14" customFormat="1" ht="24.75" customHeight="1">
      <c r="A5" s="349"/>
      <c r="B5" s="350"/>
      <c r="C5" s="351"/>
      <c r="D5" s="351"/>
      <c r="E5" s="351"/>
      <c r="F5" s="353"/>
      <c r="G5" s="353"/>
      <c r="H5" s="353"/>
      <c r="I5" s="353"/>
      <c r="J5" s="353"/>
      <c r="K5" s="353"/>
      <c r="L5" s="353"/>
      <c r="M5" s="353"/>
      <c r="N5" s="353"/>
      <c r="O5" s="353"/>
      <c r="P5" s="353"/>
      <c r="Q5" s="353"/>
      <c r="R5" s="353"/>
      <c r="S5" s="353"/>
      <c r="T5" s="353"/>
      <c r="U5" s="353"/>
      <c r="V5" s="353"/>
      <c r="W5" s="353"/>
      <c r="X5" s="328" t="s">
        <v>14</v>
      </c>
      <c r="Y5" s="328" t="s">
        <v>15</v>
      </c>
      <c r="Z5" s="328"/>
      <c r="AA5" s="328" t="s">
        <v>16</v>
      </c>
      <c r="AB5" s="328"/>
      <c r="AC5" s="328"/>
      <c r="AD5" s="328"/>
      <c r="AE5" s="328"/>
      <c r="AF5" s="328"/>
      <c r="AG5" s="328"/>
      <c r="AH5" s="328"/>
      <c r="AI5" s="329" t="s">
        <v>17</v>
      </c>
      <c r="AJ5" s="328" t="s">
        <v>18</v>
      </c>
      <c r="AK5" s="329" t="s">
        <v>19</v>
      </c>
      <c r="AL5" s="52"/>
      <c r="AM5" s="328" t="s">
        <v>20</v>
      </c>
      <c r="AN5" s="328" t="s">
        <v>19</v>
      </c>
      <c r="AO5" s="336" t="s">
        <v>21</v>
      </c>
      <c r="AP5" s="328" t="s">
        <v>22</v>
      </c>
      <c r="AQ5" s="334"/>
      <c r="AR5" s="335"/>
      <c r="AS5" s="335"/>
      <c r="AT5" s="335"/>
      <c r="AU5" s="335"/>
      <c r="AV5" s="335"/>
      <c r="AW5" s="325"/>
      <c r="AX5" s="326"/>
      <c r="AY5" s="326"/>
      <c r="AZ5" s="326"/>
      <c r="BA5" s="326"/>
      <c r="BB5" s="327"/>
      <c r="BC5" s="325"/>
      <c r="BD5" s="326"/>
      <c r="BE5" s="326"/>
      <c r="BF5" s="326"/>
      <c r="BG5" s="326"/>
      <c r="BH5" s="327"/>
      <c r="BI5" s="325"/>
      <c r="BJ5" s="326"/>
      <c r="BK5" s="326"/>
      <c r="BL5" s="326"/>
      <c r="BM5" s="326"/>
      <c r="BN5" s="327"/>
    </row>
    <row r="6" spans="1:66" s="14" customFormat="1" ht="49.5" customHeight="1" thickBot="1">
      <c r="A6" s="349"/>
      <c r="B6" s="350"/>
      <c r="C6" s="352"/>
      <c r="D6" s="352"/>
      <c r="E6" s="352"/>
      <c r="F6" s="53" t="s">
        <v>23</v>
      </c>
      <c r="G6" s="53" t="s">
        <v>24</v>
      </c>
      <c r="H6" s="53" t="s">
        <v>25</v>
      </c>
      <c r="I6" s="53" t="s">
        <v>26</v>
      </c>
      <c r="J6" s="76" t="s">
        <v>27</v>
      </c>
      <c r="K6" s="53" t="s">
        <v>28</v>
      </c>
      <c r="L6" s="53" t="s">
        <v>29</v>
      </c>
      <c r="M6" s="53" t="s">
        <v>19</v>
      </c>
      <c r="N6" s="54"/>
      <c r="O6" s="55" t="s">
        <v>30</v>
      </c>
      <c r="P6" s="56" t="s">
        <v>31</v>
      </c>
      <c r="Q6" s="56" t="s">
        <v>32</v>
      </c>
      <c r="R6" s="56"/>
      <c r="S6" s="56" t="s">
        <v>33</v>
      </c>
      <c r="T6" s="56"/>
      <c r="U6" s="56" t="s">
        <v>19</v>
      </c>
      <c r="V6" s="56"/>
      <c r="W6" s="57" t="s">
        <v>34</v>
      </c>
      <c r="X6" s="331"/>
      <c r="Y6" s="58" t="s">
        <v>35</v>
      </c>
      <c r="Z6" s="58" t="s">
        <v>23</v>
      </c>
      <c r="AA6" s="58" t="s">
        <v>36</v>
      </c>
      <c r="AB6" s="58"/>
      <c r="AC6" s="58" t="s">
        <v>37</v>
      </c>
      <c r="AD6" s="58"/>
      <c r="AE6" s="59" t="s">
        <v>38</v>
      </c>
      <c r="AF6" s="58" t="s">
        <v>39</v>
      </c>
      <c r="AG6" s="58" t="s">
        <v>28</v>
      </c>
      <c r="AH6" s="58" t="s">
        <v>40</v>
      </c>
      <c r="AI6" s="330"/>
      <c r="AJ6" s="331"/>
      <c r="AK6" s="330"/>
      <c r="AL6" s="60"/>
      <c r="AM6" s="331"/>
      <c r="AN6" s="331"/>
      <c r="AO6" s="337"/>
      <c r="AP6" s="331"/>
      <c r="AQ6" s="61" t="s">
        <v>41</v>
      </c>
      <c r="AR6" s="61" t="s">
        <v>42</v>
      </c>
      <c r="AS6" s="62" t="s">
        <v>43</v>
      </c>
      <c r="AT6" s="62" t="s">
        <v>44</v>
      </c>
      <c r="AU6" s="61" t="s">
        <v>45</v>
      </c>
      <c r="AV6" s="124" t="s">
        <v>46</v>
      </c>
      <c r="AW6" s="171" t="s">
        <v>47</v>
      </c>
      <c r="AX6" s="63" t="s">
        <v>48</v>
      </c>
      <c r="AY6" s="63" t="s">
        <v>49</v>
      </c>
      <c r="AZ6" s="63" t="s">
        <v>50</v>
      </c>
      <c r="BA6" s="63" t="s">
        <v>51</v>
      </c>
      <c r="BB6" s="172" t="s">
        <v>52</v>
      </c>
      <c r="BC6" s="171" t="s">
        <v>47</v>
      </c>
      <c r="BD6" s="63" t="s">
        <v>48</v>
      </c>
      <c r="BE6" s="63" t="s">
        <v>49</v>
      </c>
      <c r="BF6" s="63" t="s">
        <v>50</v>
      </c>
      <c r="BG6" s="63" t="s">
        <v>51</v>
      </c>
      <c r="BH6" s="172" t="s">
        <v>52</v>
      </c>
      <c r="BI6" s="171" t="s">
        <v>47</v>
      </c>
      <c r="BJ6" s="63" t="s">
        <v>48</v>
      </c>
      <c r="BK6" s="63" t="s">
        <v>49</v>
      </c>
      <c r="BL6" s="63" t="s">
        <v>50</v>
      </c>
      <c r="BM6" s="63" t="s">
        <v>51</v>
      </c>
      <c r="BN6" s="172" t="s">
        <v>52</v>
      </c>
    </row>
    <row r="7" spans="1:66" s="133" customFormat="1" ht="171" customHeight="1">
      <c r="A7" s="286">
        <v>3</v>
      </c>
      <c r="B7" s="276" t="s">
        <v>53</v>
      </c>
      <c r="C7" s="276" t="s">
        <v>54</v>
      </c>
      <c r="D7" s="276" t="s">
        <v>55</v>
      </c>
      <c r="E7" s="276" t="s">
        <v>56</v>
      </c>
      <c r="F7" s="126" t="s">
        <v>57</v>
      </c>
      <c r="G7" s="127" t="s">
        <v>58</v>
      </c>
      <c r="H7" s="276" t="s">
        <v>59</v>
      </c>
      <c r="I7" s="292" t="s">
        <v>60</v>
      </c>
      <c r="J7" s="128" t="s">
        <v>61</v>
      </c>
      <c r="K7" s="129" t="s">
        <v>62</v>
      </c>
      <c r="L7" s="245" t="str">
        <f t="shared" ref="L7:L10" si="0">IF(K7=0,"Defina la frecuencia",IF(K7="2 veces por año","Muy baja",IF(K7="3 a 24 veces por año","Baja",IF(K7="24 a 500 veces por año","Media",IF(K7="500 veces al año y maximo 5000veces por año","Alta","Muy alta")))))</f>
        <v>Muy baja</v>
      </c>
      <c r="M7" s="273" t="str">
        <f t="shared" ref="M7:M10" si="1">IF(L7="Muy baja","20%",IF(L7="Baja","40%",IF(L7="Media","60%",IF(L7="Alta","80%",IF(L7="Muy alta","100%","Defina la Frecuencia")))))</f>
        <v>20%</v>
      </c>
      <c r="N7" s="130">
        <f t="shared" ref="N7:N11" si="2">VALUE(M7)</f>
        <v>0.2</v>
      </c>
      <c r="O7" s="239" t="s">
        <v>63</v>
      </c>
      <c r="P7" s="239"/>
      <c r="Q7" s="245" t="str">
        <f>IF(O7=0,0,IF(O7="Afectación menor a 10 SMLMV","Leve 20%",IF(O7="Entre 10 y 50 SMLMV","Menor 40%",IF(O7="Entre 50 y 100 SMLMV","Moderado 60%",IF(O7="Entre 100 y 500 SMLMV","Mayor 80%","Catastrofico 100%")))))</f>
        <v>Leve 20%</v>
      </c>
      <c r="R7" s="125">
        <f t="shared" ref="R7:R11" si="3">IF(O7=0,0,IF(Q7="Leve 20%",20%,IF(Q7="Menor 40%",40%,IF(Q7="Moderado 60%",60%,IF(Q7="Mayor 80%",80%,100%)))))</f>
        <v>0.2</v>
      </c>
      <c r="S7" s="245">
        <f>IF(P7=0,0,IF(P7="El riesgo afecta la imagen de algún área del Instituto","Leve 20%",IF(P7="El riesgo afecta la imagen del Instituto internamente, de conocimiento general nivel interno, de junta directiva y proveedores","Menor 40%",IF(P7="El riesgo afecta la imagen del Instituto con algunos usuarios de relevancia frente al logro de los objetivos","Moderado 60%",IF(P7="El riesgo afecta la imagen del Instituto con efecto publicitario sostenido a nivel de sector administrativo, nivel departamental o municipal","Mayor 80%","Catastrofico 100%")))))</f>
        <v>0</v>
      </c>
      <c r="T7" s="131">
        <f t="shared" ref="T7:T11" si="4">IF(S7=0,0,IF(S7="Leve 20%",20%,IF(S7="Menor 40%",40%,IF(S7="Moderado 60%",60%,IF(S7="Mayor 80%",80%,100%)))))</f>
        <v>0</v>
      </c>
      <c r="U7" s="242">
        <f>IF(R7&gt;T7,R7,T7)</f>
        <v>0.2</v>
      </c>
      <c r="V7" s="132">
        <f t="shared" ref="V7:V11" si="5">VALUE(U7)</f>
        <v>0.2</v>
      </c>
      <c r="W7" s="254" t="str">
        <f>VLOOKUP(N7,Matriz!$B$3:$G$8,MATCH(V7,Matriz!$B$3:$G$3,0),FALSE)</f>
        <v>Bajo</v>
      </c>
      <c r="X7" s="319" t="s">
        <v>64</v>
      </c>
      <c r="Y7" s="245" t="str">
        <f t="shared" ref="Y7:Y10" si="6">IF(AA7="Preventivo","X",IF(AA7="Detectivo","X"," "))</f>
        <v>X</v>
      </c>
      <c r="Z7" s="245" t="str">
        <f t="shared" ref="Z7:Z10" si="7">IF(AA7="Correctivo","X"," ")</f>
        <v xml:space="preserve"> </v>
      </c>
      <c r="AA7" s="239" t="s">
        <v>65</v>
      </c>
      <c r="AB7" s="125">
        <f t="shared" ref="AB7:AB11" si="8">IF(AA7="","",IF(AA7="Preventivo",25%,IF(AA7="Detectivo",15%,10%)))</f>
        <v>0.15</v>
      </c>
      <c r="AC7" s="239" t="s">
        <v>66</v>
      </c>
      <c r="AD7" s="125">
        <f t="shared" ref="AD7:AD11" si="9">IF(AC7="Automatico",25%,15%)</f>
        <v>0.15</v>
      </c>
      <c r="AE7" s="242">
        <f>AB7+AD7</f>
        <v>0.3</v>
      </c>
      <c r="AF7" s="239" t="s">
        <v>67</v>
      </c>
      <c r="AG7" s="239" t="s">
        <v>68</v>
      </c>
      <c r="AH7" s="239" t="s">
        <v>69</v>
      </c>
      <c r="AI7" s="242">
        <f>M7-(M7*AE7)</f>
        <v>0.14000000000000001</v>
      </c>
      <c r="AJ7" s="245" t="str">
        <f>IF(AK7=0,"Valore el control",IF(AK7=20%,"Muy baja",IF(AK7=40%,"Baja",IF(AK7=60%,"Media",IF(AK7=80%,"Alta","Muy alta")))))</f>
        <v>Muy baja</v>
      </c>
      <c r="AK7" s="248">
        <f>IF(AI9&lt;20%,20%,IF(AI9&lt;40%,40%,IF(AI9&lt;60%,60%,IF(AI9&lt;80%,80%,100%))))</f>
        <v>0.2</v>
      </c>
      <c r="AL7" s="125">
        <f t="shared" ref="AL7:AL11" si="10">VALUE(AK7)</f>
        <v>0.2</v>
      </c>
      <c r="AM7" s="242" t="str">
        <f t="shared" ref="AM7:AM10" si="11">IF(AN7=0,0,IF(AN7=20%,"Leve 20%",IF(AN7=40%,"Menor 40%",IF(AN7=60%,"Moderado 60%",IF(AN7=80%,"Mayor 80%","Catastrofico 100%")))))</f>
        <v>Leve 20%</v>
      </c>
      <c r="AN7" s="242">
        <f t="shared" ref="AN7:AN10" si="12">U7</f>
        <v>0.2</v>
      </c>
      <c r="AO7" s="254" t="str">
        <f>VLOOKUP(AK7,Matriz!$B$3:$G$8,MATCH(AN7,Matriz!$B$3:$G$3,0),FALSE)</f>
        <v>Bajo</v>
      </c>
      <c r="AP7" s="276" t="s">
        <v>70</v>
      </c>
      <c r="AQ7" s="319" t="s">
        <v>71</v>
      </c>
      <c r="AR7" s="239" t="s">
        <v>72</v>
      </c>
      <c r="AS7" s="314">
        <v>44562</v>
      </c>
      <c r="AT7" s="314" t="s">
        <v>73</v>
      </c>
      <c r="AU7" s="239" t="s">
        <v>74</v>
      </c>
      <c r="AV7" s="316" t="s">
        <v>75</v>
      </c>
      <c r="AW7" s="183" t="s">
        <v>76</v>
      </c>
      <c r="AX7" s="239" t="s">
        <v>77</v>
      </c>
      <c r="AY7" s="125" t="s">
        <v>78</v>
      </c>
      <c r="AZ7" s="184" t="s">
        <v>79</v>
      </c>
      <c r="BA7" s="185" t="s">
        <v>80</v>
      </c>
      <c r="BB7" s="186">
        <v>1</v>
      </c>
      <c r="BC7" s="305" t="s">
        <v>81</v>
      </c>
      <c r="BD7" s="239" t="s">
        <v>77</v>
      </c>
      <c r="BE7" s="307">
        <v>1</v>
      </c>
      <c r="BF7" s="239" t="s">
        <v>82</v>
      </c>
      <c r="BG7" s="239" t="s">
        <v>83</v>
      </c>
      <c r="BH7" s="303">
        <v>0.5</v>
      </c>
      <c r="BI7" s="359" t="s">
        <v>84</v>
      </c>
      <c r="BJ7" s="239" t="s">
        <v>77</v>
      </c>
      <c r="BK7" s="125" t="s">
        <v>78</v>
      </c>
      <c r="BL7" s="239" t="s">
        <v>85</v>
      </c>
      <c r="BM7" s="239" t="s">
        <v>86</v>
      </c>
      <c r="BN7" s="303">
        <v>1</v>
      </c>
    </row>
    <row r="8" spans="1:66" ht="108.75" customHeight="1">
      <c r="A8" s="287"/>
      <c r="B8" s="277"/>
      <c r="C8" s="277"/>
      <c r="D8" s="277"/>
      <c r="E8" s="277"/>
      <c r="F8" s="70" t="s">
        <v>87</v>
      </c>
      <c r="G8" s="100" t="s">
        <v>88</v>
      </c>
      <c r="H8" s="277"/>
      <c r="I8" s="293"/>
      <c r="J8" s="71" t="s">
        <v>61</v>
      </c>
      <c r="K8" s="68" t="s">
        <v>62</v>
      </c>
      <c r="L8" s="246"/>
      <c r="M8" s="274"/>
      <c r="N8" s="69">
        <f t="shared" si="2"/>
        <v>0</v>
      </c>
      <c r="O8" s="240"/>
      <c r="P8" s="240"/>
      <c r="Q8" s="246"/>
      <c r="R8" s="75">
        <f t="shared" si="3"/>
        <v>0</v>
      </c>
      <c r="S8" s="246"/>
      <c r="T8" s="66">
        <f t="shared" si="4"/>
        <v>0</v>
      </c>
      <c r="U8" s="243"/>
      <c r="V8" s="67">
        <f t="shared" si="5"/>
        <v>0</v>
      </c>
      <c r="W8" s="255"/>
      <c r="X8" s="320"/>
      <c r="Y8" s="246"/>
      <c r="Z8" s="246"/>
      <c r="AA8" s="240"/>
      <c r="AB8" s="75"/>
      <c r="AC8" s="240"/>
      <c r="AD8" s="75"/>
      <c r="AE8" s="243"/>
      <c r="AF8" s="240"/>
      <c r="AG8" s="240"/>
      <c r="AH8" s="240"/>
      <c r="AI8" s="243"/>
      <c r="AJ8" s="246"/>
      <c r="AK8" s="249"/>
      <c r="AL8" s="75">
        <f t="shared" si="10"/>
        <v>0</v>
      </c>
      <c r="AM8" s="243"/>
      <c r="AN8" s="243"/>
      <c r="AO8" s="255"/>
      <c r="AP8" s="277"/>
      <c r="AQ8" s="320"/>
      <c r="AR8" s="240"/>
      <c r="AS8" s="340"/>
      <c r="AT8" s="340"/>
      <c r="AU8" s="240"/>
      <c r="AV8" s="317"/>
      <c r="AW8" s="187" t="s">
        <v>89</v>
      </c>
      <c r="AX8" s="240"/>
      <c r="AY8" s="75" t="s">
        <v>90</v>
      </c>
      <c r="AZ8" s="188" t="s">
        <v>91</v>
      </c>
      <c r="BA8" s="134" t="s">
        <v>92</v>
      </c>
      <c r="BB8" s="194">
        <v>0.5</v>
      </c>
      <c r="BC8" s="338"/>
      <c r="BD8" s="240"/>
      <c r="BE8" s="240"/>
      <c r="BF8" s="240"/>
      <c r="BG8" s="240"/>
      <c r="BH8" s="339"/>
      <c r="BI8" s="360"/>
      <c r="BJ8" s="240"/>
      <c r="BK8" s="75" t="s">
        <v>90</v>
      </c>
      <c r="BL8" s="240"/>
      <c r="BM8" s="240"/>
      <c r="BN8" s="339"/>
    </row>
    <row r="9" spans="1:66" s="144" customFormat="1" ht="119.25" customHeight="1">
      <c r="A9" s="288"/>
      <c r="B9" s="278"/>
      <c r="C9" s="278"/>
      <c r="D9" s="278"/>
      <c r="E9" s="278"/>
      <c r="F9" s="136" t="s">
        <v>93</v>
      </c>
      <c r="G9" s="137" t="s">
        <v>94</v>
      </c>
      <c r="H9" s="278"/>
      <c r="I9" s="294"/>
      <c r="J9" s="138" t="s">
        <v>61</v>
      </c>
      <c r="K9" s="139" t="s">
        <v>62</v>
      </c>
      <c r="L9" s="247"/>
      <c r="M9" s="275"/>
      <c r="N9" s="140">
        <f t="shared" si="2"/>
        <v>0</v>
      </c>
      <c r="O9" s="241"/>
      <c r="P9" s="241"/>
      <c r="Q9" s="247"/>
      <c r="R9" s="135">
        <f t="shared" si="3"/>
        <v>0</v>
      </c>
      <c r="S9" s="247"/>
      <c r="T9" s="141">
        <f t="shared" si="4"/>
        <v>0</v>
      </c>
      <c r="U9" s="244"/>
      <c r="V9" s="142">
        <f t="shared" si="5"/>
        <v>0</v>
      </c>
      <c r="W9" s="256"/>
      <c r="X9" s="321"/>
      <c r="Y9" s="247"/>
      <c r="Z9" s="247"/>
      <c r="AA9" s="241"/>
      <c r="AB9" s="135"/>
      <c r="AC9" s="241"/>
      <c r="AD9" s="135"/>
      <c r="AE9" s="244"/>
      <c r="AF9" s="241"/>
      <c r="AG9" s="241"/>
      <c r="AH9" s="241"/>
      <c r="AI9" s="244"/>
      <c r="AJ9" s="247"/>
      <c r="AK9" s="250"/>
      <c r="AL9" s="135">
        <f t="shared" si="10"/>
        <v>0</v>
      </c>
      <c r="AM9" s="244"/>
      <c r="AN9" s="244"/>
      <c r="AO9" s="256"/>
      <c r="AP9" s="278"/>
      <c r="AQ9" s="321"/>
      <c r="AR9" s="241"/>
      <c r="AS9" s="315"/>
      <c r="AT9" s="315"/>
      <c r="AU9" s="241"/>
      <c r="AV9" s="318"/>
      <c r="AW9" s="189" t="s">
        <v>95</v>
      </c>
      <c r="AX9" s="241"/>
      <c r="AY9" s="135" t="s">
        <v>96</v>
      </c>
      <c r="AZ9" s="190" t="s">
        <v>97</v>
      </c>
      <c r="BA9" s="143" t="s">
        <v>98</v>
      </c>
      <c r="BB9" s="191">
        <v>1</v>
      </c>
      <c r="BC9" s="306"/>
      <c r="BD9" s="241"/>
      <c r="BE9" s="241"/>
      <c r="BF9" s="241"/>
      <c r="BG9" s="241"/>
      <c r="BH9" s="304"/>
      <c r="BI9" s="360"/>
      <c r="BJ9" s="241"/>
      <c r="BK9" s="135" t="s">
        <v>96</v>
      </c>
      <c r="BL9" s="241"/>
      <c r="BM9" s="241"/>
      <c r="BN9" s="304"/>
    </row>
    <row r="10" spans="1:66" s="133" customFormat="1" ht="119.25" customHeight="1">
      <c r="A10" s="286">
        <v>4</v>
      </c>
      <c r="B10" s="276" t="s">
        <v>53</v>
      </c>
      <c r="C10" s="239" t="s">
        <v>54</v>
      </c>
      <c r="D10" s="239" t="s">
        <v>55</v>
      </c>
      <c r="E10" s="239" t="s">
        <v>56</v>
      </c>
      <c r="F10" s="289" t="s">
        <v>99</v>
      </c>
      <c r="G10" s="145" t="s">
        <v>100</v>
      </c>
      <c r="H10" s="276" t="s">
        <v>101</v>
      </c>
      <c r="I10" s="292" t="s">
        <v>102</v>
      </c>
      <c r="J10" s="295" t="s">
        <v>61</v>
      </c>
      <c r="K10" s="270" t="s">
        <v>62</v>
      </c>
      <c r="L10" s="245" t="str">
        <f t="shared" si="0"/>
        <v>Muy baja</v>
      </c>
      <c r="M10" s="273" t="str">
        <f t="shared" si="1"/>
        <v>20%</v>
      </c>
      <c r="N10" s="130">
        <f t="shared" si="2"/>
        <v>0.2</v>
      </c>
      <c r="O10" s="276" t="s">
        <v>63</v>
      </c>
      <c r="P10" s="276" t="s">
        <v>103</v>
      </c>
      <c r="Q10" s="245" t="str">
        <f t="shared" ref="Q10" si="13">IF(O10=0,0,IF(O10="Afectación menor a 10 SMLMV","Leve 20%",IF(O10="Entre 10 y 50 SMLMV","Menor 40%",IF(O10="Entre 50 y 100 SMLMV","Moderado 60%",IF(O10="Entre 100 y 500 SMLMV","Mayor 80%","Catastrofico 100%")))))</f>
        <v>Leve 20%</v>
      </c>
      <c r="R10" s="125">
        <f t="shared" si="3"/>
        <v>0.2</v>
      </c>
      <c r="S10" s="245" t="str">
        <f>IF(P10=0,0,IF(P10="El riesgo afecta la imagen de algún área del Instituto","Leve 20%",IF(P10="El riesgo afecta la imagen del Instituto internamente, de conocimiento general nivel interno, de junta directiva y proveedores","Menor 40%",IF(P10="El riesgo afecta la imagen del Instituto con algunos usuarios de relevancia frente al logro de los objetivos","Moderado 60%",IF(P10="El riesgo afecta la imagen del Instituto con efecto publicitario sostenido a nivel de sector administrativo, nivel departamental o municipal","Mayor 80%","Catastrofico 100%")))))</f>
        <v>Leve 20%</v>
      </c>
      <c r="T10" s="131">
        <f t="shared" si="4"/>
        <v>0.2</v>
      </c>
      <c r="U10" s="242">
        <f t="shared" ref="U10" si="14">IF(R10&gt;T10,R10,T10)</f>
        <v>0.2</v>
      </c>
      <c r="V10" s="132">
        <f t="shared" si="5"/>
        <v>0.2</v>
      </c>
      <c r="W10" s="254" t="str">
        <f>VLOOKUP(N10,Matriz!$B$3:$G$8,MATCH(V10,Matriz!$B$3:$G$3,0),FALSE)</f>
        <v>Bajo</v>
      </c>
      <c r="X10" s="319" t="s">
        <v>104</v>
      </c>
      <c r="Y10" s="245" t="str">
        <f t="shared" si="6"/>
        <v>X</v>
      </c>
      <c r="Z10" s="245" t="str">
        <f t="shared" si="7"/>
        <v xml:space="preserve"> </v>
      </c>
      <c r="AA10" s="239" t="s">
        <v>105</v>
      </c>
      <c r="AB10" s="125">
        <f t="shared" si="8"/>
        <v>0.25</v>
      </c>
      <c r="AC10" s="239" t="s">
        <v>66</v>
      </c>
      <c r="AD10" s="125">
        <f t="shared" si="9"/>
        <v>0.15</v>
      </c>
      <c r="AE10" s="242">
        <f t="shared" ref="AE10" si="15">AB10+AD10</f>
        <v>0.4</v>
      </c>
      <c r="AF10" s="239" t="s">
        <v>67</v>
      </c>
      <c r="AG10" s="239" t="s">
        <v>68</v>
      </c>
      <c r="AH10" s="239" t="s">
        <v>69</v>
      </c>
      <c r="AI10" s="242">
        <f>M10-(M10*AE10)</f>
        <v>0.12</v>
      </c>
      <c r="AJ10" s="245" t="str">
        <f>IF(AK10=0,"Valore el control",IF(AK10=20%,"Muy baja",IF(AK10=40%,"Baja",IF(AK10=60%,"Media",IF(AK10=80%,"Alta","Muy alta")))))</f>
        <v>Muy baja</v>
      </c>
      <c r="AK10" s="248">
        <f>IF(AI10&lt;20%,20%,IF(AI10&lt;40%,40%,IF(AI10&lt;60%,60%,IF(AI10&lt;80%,80%,100%))))</f>
        <v>0.2</v>
      </c>
      <c r="AL10" s="125">
        <f t="shared" si="10"/>
        <v>0.2</v>
      </c>
      <c r="AM10" s="242" t="str">
        <f t="shared" si="11"/>
        <v>Leve 20%</v>
      </c>
      <c r="AN10" s="242">
        <f t="shared" si="12"/>
        <v>0.2</v>
      </c>
      <c r="AO10" s="254" t="str">
        <f>VLOOKUP(AK10,Matriz!$B$3:$G$8,MATCH(AN10,Matriz!$B$3:$G$3,0),FALSE)</f>
        <v>Bajo</v>
      </c>
      <c r="AP10" s="239" t="s">
        <v>106</v>
      </c>
      <c r="AQ10" s="298" t="s">
        <v>107</v>
      </c>
      <c r="AR10" s="239" t="s">
        <v>108</v>
      </c>
      <c r="AS10" s="314">
        <v>44562</v>
      </c>
      <c r="AT10" s="314" t="s">
        <v>73</v>
      </c>
      <c r="AU10" s="239" t="s">
        <v>74</v>
      </c>
      <c r="AV10" s="312" t="s">
        <v>109</v>
      </c>
      <c r="AW10" s="357" t="s">
        <v>110</v>
      </c>
      <c r="AX10" s="239" t="s">
        <v>77</v>
      </c>
      <c r="AY10" s="239" t="s">
        <v>111</v>
      </c>
      <c r="AZ10" s="301" t="s">
        <v>112</v>
      </c>
      <c r="BA10" s="239" t="s">
        <v>113</v>
      </c>
      <c r="BB10" s="303">
        <v>1</v>
      </c>
      <c r="BC10" s="305" t="s">
        <v>114</v>
      </c>
      <c r="BD10" s="239" t="s">
        <v>77</v>
      </c>
      <c r="BE10" s="307">
        <v>1</v>
      </c>
      <c r="BF10" s="239" t="s">
        <v>115</v>
      </c>
      <c r="BG10" s="239" t="s">
        <v>116</v>
      </c>
      <c r="BH10" s="308">
        <v>0.8</v>
      </c>
      <c r="BI10" s="310" t="s">
        <v>117</v>
      </c>
      <c r="BJ10" s="207" t="s">
        <v>77</v>
      </c>
      <c r="BK10" s="239" t="s">
        <v>111</v>
      </c>
      <c r="BL10" s="239" t="s">
        <v>85</v>
      </c>
      <c r="BM10" s="239" t="s">
        <v>118</v>
      </c>
      <c r="BN10" s="369">
        <v>0.95</v>
      </c>
    </row>
    <row r="11" spans="1:66" s="144" customFormat="1" ht="119.25" customHeight="1">
      <c r="A11" s="288"/>
      <c r="B11" s="278"/>
      <c r="C11" s="241"/>
      <c r="D11" s="241"/>
      <c r="E11" s="241"/>
      <c r="F11" s="291"/>
      <c r="G11" s="146" t="s">
        <v>119</v>
      </c>
      <c r="H11" s="278"/>
      <c r="I11" s="294"/>
      <c r="J11" s="297"/>
      <c r="K11" s="272"/>
      <c r="L11" s="247"/>
      <c r="M11" s="275"/>
      <c r="N11" s="140">
        <f t="shared" si="2"/>
        <v>0</v>
      </c>
      <c r="O11" s="278"/>
      <c r="P11" s="278"/>
      <c r="Q11" s="247"/>
      <c r="R11" s="135">
        <f t="shared" si="3"/>
        <v>0</v>
      </c>
      <c r="S11" s="247"/>
      <c r="T11" s="141">
        <f t="shared" si="4"/>
        <v>0</v>
      </c>
      <c r="U11" s="244"/>
      <c r="V11" s="142">
        <f t="shared" si="5"/>
        <v>0</v>
      </c>
      <c r="W11" s="256"/>
      <c r="X11" s="321"/>
      <c r="Y11" s="247"/>
      <c r="Z11" s="247"/>
      <c r="AA11" s="241"/>
      <c r="AB11" s="135" t="str">
        <f t="shared" si="8"/>
        <v/>
      </c>
      <c r="AC11" s="241"/>
      <c r="AD11" s="135">
        <f t="shared" si="9"/>
        <v>0.15</v>
      </c>
      <c r="AE11" s="244"/>
      <c r="AF11" s="241"/>
      <c r="AG11" s="241"/>
      <c r="AH11" s="241"/>
      <c r="AI11" s="244"/>
      <c r="AJ11" s="247"/>
      <c r="AK11" s="250"/>
      <c r="AL11" s="135">
        <f t="shared" si="10"/>
        <v>0</v>
      </c>
      <c r="AM11" s="244"/>
      <c r="AN11" s="244"/>
      <c r="AO11" s="256"/>
      <c r="AP11" s="241"/>
      <c r="AQ11" s="300"/>
      <c r="AR11" s="241"/>
      <c r="AS11" s="315"/>
      <c r="AT11" s="315"/>
      <c r="AU11" s="241"/>
      <c r="AV11" s="313"/>
      <c r="AW11" s="358"/>
      <c r="AX11" s="241"/>
      <c r="AY11" s="241"/>
      <c r="AZ11" s="302"/>
      <c r="BA11" s="241"/>
      <c r="BB11" s="304"/>
      <c r="BC11" s="306"/>
      <c r="BD11" s="241"/>
      <c r="BE11" s="241"/>
      <c r="BF11" s="241"/>
      <c r="BG11" s="241"/>
      <c r="BH11" s="309"/>
      <c r="BI11" s="311"/>
      <c r="BJ11" s="208"/>
      <c r="BK11" s="240"/>
      <c r="BL11" s="240"/>
      <c r="BM11" s="240"/>
      <c r="BN11" s="370"/>
    </row>
    <row r="12" spans="1:66" s="133" customFormat="1" ht="364.5" customHeight="1">
      <c r="A12" s="286">
        <v>5</v>
      </c>
      <c r="B12" s="276" t="s">
        <v>53</v>
      </c>
      <c r="C12" s="239" t="s">
        <v>120</v>
      </c>
      <c r="D12" s="239" t="s">
        <v>55</v>
      </c>
      <c r="E12" s="239" t="s">
        <v>56</v>
      </c>
      <c r="F12" s="289" t="s">
        <v>121</v>
      </c>
      <c r="G12" s="298" t="s">
        <v>122</v>
      </c>
      <c r="H12" s="276" t="s">
        <v>123</v>
      </c>
      <c r="I12" s="292" t="s">
        <v>124</v>
      </c>
      <c r="J12" s="295" t="s">
        <v>61</v>
      </c>
      <c r="K12" s="270" t="s">
        <v>125</v>
      </c>
      <c r="L12" s="245" t="str">
        <f t="shared" ref="L12" si="16">IF(K12=0,"Defina la frecuencia",IF(K12="2 veces por año","Muy baja",IF(K12="3 a 24 veces por año","Baja",IF(K12="24 a 500 veces por año","Media",IF(K12="500 veces al año y maximo 5000veces por año","Alta","Muy alta")))))</f>
        <v>Baja</v>
      </c>
      <c r="M12" s="273" t="str">
        <f t="shared" ref="M12" si="17">IF(L12="Muy baja","20%",IF(L12="Baja","40%",IF(L12="Media","60%",IF(L12="Alta","80%",IF(L12="Muy alta","100%","Defina la Frecuencia")))))</f>
        <v>40%</v>
      </c>
      <c r="N12" s="283">
        <f t="shared" ref="N12" si="18">VALUE(M12)</f>
        <v>0.4</v>
      </c>
      <c r="O12" s="276" t="s">
        <v>126</v>
      </c>
      <c r="P12" s="276" t="s">
        <v>127</v>
      </c>
      <c r="Q12" s="245" t="str">
        <f t="shared" ref="Q12" si="19">IF(O12=0,0,IF(O12="Afectación menor a 10 SMLMV","Leve 20%",IF(O12="Entre 10 y 50 SMLMV","Menor 40%",IF(O12="Entre 50 y 100 SMLMV","Moderado 60%",IF(O12="Entre 100 y 500 SMLMV","Mayor 80%","Catastrofico 100%")))))</f>
        <v>Moderado 60%</v>
      </c>
      <c r="R12" s="239">
        <f t="shared" ref="R12" si="20">IF(O12=0,0,IF(Q12="Leve 20%",20%,IF(Q12="Menor 40%",40%,IF(Q12="Moderado 60%",60%,IF(Q12="Mayor 80%",80%,100%)))))</f>
        <v>0.6</v>
      </c>
      <c r="S12" s="245" t="str">
        <f>IF(P12=0,0,IF(P12="El riesgo afecta la imagen de algún área del Instituto","Leve 20%",IF(P12="El riesgo afecta la imagen del Instituto internamente, de conocimiento general nivel interno, de junta directiva y proveedores","Menor 40%",IF(P12="El riesgo afecta la imagen del Instituto con algunos usuarios de relevancia frente al logro de los objetivos","Moderado 60%",IF(P12="El riesgo afecta la imagen del Instituto con efecto publicitario sostenido a nivel de sector administrativo, nivel departamental o municipal","Mayor 80%","Catastrofico 100%")))))</f>
        <v>Moderado 60%</v>
      </c>
      <c r="T12" s="131">
        <f t="shared" ref="T12:T14" si="21">IF(S12=0,0,IF(S12="Leve 20%",20%,IF(S12="Menor 40%",40%,IF(S12="Moderado 60%",60%,IF(S12="Mayor 80%",80%,100%)))))</f>
        <v>0.6</v>
      </c>
      <c r="U12" s="242">
        <f t="shared" ref="U12" si="22">IF(R12&gt;T12,R12,T12)</f>
        <v>0.6</v>
      </c>
      <c r="V12" s="132">
        <f t="shared" ref="V12:V14" si="23">VALUE(U12)</f>
        <v>0.6</v>
      </c>
      <c r="W12" s="254" t="str">
        <f>VLOOKUP(N12,Matriz!$B$3:$G$8,MATCH(V12,Matriz!$B$3:$G$3,0),FALSE)</f>
        <v>Moderado</v>
      </c>
      <c r="X12" s="151" t="s">
        <v>128</v>
      </c>
      <c r="Y12" s="152" t="str">
        <f t="shared" ref="Y12:Y14" si="24">IF(AA12="Preventivo","X",IF(AA12="Detectivo","X"," "))</f>
        <v>X</v>
      </c>
      <c r="Z12" s="152" t="str">
        <f t="shared" ref="Z12" si="25">IF(AA12="Correctivo","X"," ")</f>
        <v xml:space="preserve"> </v>
      </c>
      <c r="AA12" s="153" t="s">
        <v>105</v>
      </c>
      <c r="AB12" s="125">
        <f t="shared" ref="AB12:AB14" si="26">IF(AA12="","",IF(AA12="Preventivo",25%,IF(AA12="Detectivo",15%,10%)))</f>
        <v>0.25</v>
      </c>
      <c r="AC12" s="153" t="s">
        <v>66</v>
      </c>
      <c r="AD12" s="125">
        <f t="shared" ref="AD12:AD14" si="27">IF(AC12="Automatico",25%,15%)</f>
        <v>0.15</v>
      </c>
      <c r="AE12" s="154">
        <f t="shared" ref="AE12" si="28">AB12+AD12</f>
        <v>0.4</v>
      </c>
      <c r="AF12" s="153" t="s">
        <v>67</v>
      </c>
      <c r="AG12" s="239" t="s">
        <v>68</v>
      </c>
      <c r="AH12" s="239" t="s">
        <v>69</v>
      </c>
      <c r="AI12" s="242">
        <f>M12-(M10*AE12)</f>
        <v>0.32</v>
      </c>
      <c r="AJ12" s="245" t="str">
        <f t="shared" ref="AJ12" si="29">IF(AK12=0,"Valore el control",IF(AK12=20%,"Muy baja",IF(AK12=40%,"Baja",IF(AK12=60%,"Media",IF(AK12=80%,"Alta","Muy alta")))))</f>
        <v>Baja</v>
      </c>
      <c r="AK12" s="248">
        <f t="shared" ref="AK12" si="30">IF(AI12&lt;20%,20%,IF(AI12&lt;40%,40%,IF(AI12&lt;60%,60%,IF(AI12&lt;80%,80%,100%))))</f>
        <v>0.4</v>
      </c>
      <c r="AL12" s="125">
        <f t="shared" ref="AL12:AL14" si="31">VALUE(AK12)</f>
        <v>0.4</v>
      </c>
      <c r="AM12" s="242" t="str">
        <f t="shared" ref="AM12" si="32">IF(AN12=0,0,IF(AN12=20%,"Leve 20%",IF(AN12=40%,"Menor 40%",IF(AN12=60%,"Moderado 60%",IF(AN12=80%,"Mayor 80%","Catastrofico 100%")))))</f>
        <v>Moderado 60%</v>
      </c>
      <c r="AN12" s="251">
        <f t="shared" ref="AN12" si="33">U12</f>
        <v>0.6</v>
      </c>
      <c r="AO12" s="218" t="str">
        <f>VLOOKUP(AK12,Matriz!$B$3:$G$8,MATCH(AN12,Matriz!$B$3:$G$3,0),FALSE)</f>
        <v>Moderado</v>
      </c>
      <c r="AP12" s="221" t="s">
        <v>106</v>
      </c>
      <c r="AQ12" s="155" t="s">
        <v>129</v>
      </c>
      <c r="AR12" s="156" t="s">
        <v>130</v>
      </c>
      <c r="AS12" s="157">
        <v>44562</v>
      </c>
      <c r="AT12" s="157" t="s">
        <v>73</v>
      </c>
      <c r="AU12" s="156" t="s">
        <v>74</v>
      </c>
      <c r="AV12" s="168" t="s">
        <v>131</v>
      </c>
      <c r="AW12" s="198" t="s">
        <v>132</v>
      </c>
      <c r="AX12" s="201" t="s">
        <v>132</v>
      </c>
      <c r="AY12" s="201" t="s">
        <v>132</v>
      </c>
      <c r="AZ12" s="201" t="s">
        <v>133</v>
      </c>
      <c r="BA12" s="201" t="s">
        <v>134</v>
      </c>
      <c r="BB12" s="204" t="s">
        <v>135</v>
      </c>
      <c r="BC12" s="173" t="s">
        <v>136</v>
      </c>
      <c r="BD12" s="207" t="s">
        <v>77</v>
      </c>
      <c r="BE12" s="210">
        <v>1</v>
      </c>
      <c r="BF12" s="158" t="s">
        <v>137</v>
      </c>
      <c r="BG12" s="159" t="s">
        <v>138</v>
      </c>
      <c r="BH12" s="176">
        <v>1</v>
      </c>
      <c r="BI12" s="193" t="s">
        <v>139</v>
      </c>
      <c r="BJ12" s="195" t="s">
        <v>77</v>
      </c>
      <c r="BK12" s="168" t="s">
        <v>131</v>
      </c>
      <c r="BL12" s="168" t="s">
        <v>131</v>
      </c>
      <c r="BM12" s="156" t="s">
        <v>140</v>
      </c>
      <c r="BN12" s="371">
        <v>0.9</v>
      </c>
    </row>
    <row r="13" spans="1:66" ht="279" customHeight="1">
      <c r="A13" s="287"/>
      <c r="B13" s="277"/>
      <c r="C13" s="240"/>
      <c r="D13" s="240"/>
      <c r="E13" s="240"/>
      <c r="F13" s="290"/>
      <c r="G13" s="299"/>
      <c r="H13" s="277"/>
      <c r="I13" s="293"/>
      <c r="J13" s="296"/>
      <c r="K13" s="271"/>
      <c r="L13" s="246"/>
      <c r="M13" s="274"/>
      <c r="N13" s="284"/>
      <c r="O13" s="277"/>
      <c r="P13" s="277"/>
      <c r="Q13" s="246"/>
      <c r="R13" s="240"/>
      <c r="S13" s="246"/>
      <c r="T13" s="66"/>
      <c r="U13" s="243"/>
      <c r="V13" s="67"/>
      <c r="W13" s="255"/>
      <c r="X13" s="77" t="s">
        <v>141</v>
      </c>
      <c r="Y13" s="79" t="str">
        <f t="shared" si="24"/>
        <v>X</v>
      </c>
      <c r="Z13" s="80"/>
      <c r="AA13" s="78" t="s">
        <v>105</v>
      </c>
      <c r="AB13" s="75"/>
      <c r="AC13" s="78" t="s">
        <v>66</v>
      </c>
      <c r="AD13" s="75"/>
      <c r="AE13" s="81"/>
      <c r="AF13" s="78" t="s">
        <v>67</v>
      </c>
      <c r="AG13" s="240"/>
      <c r="AH13" s="240"/>
      <c r="AI13" s="243"/>
      <c r="AJ13" s="246"/>
      <c r="AK13" s="249"/>
      <c r="AL13" s="75"/>
      <c r="AM13" s="243"/>
      <c r="AN13" s="252"/>
      <c r="AO13" s="219"/>
      <c r="AP13" s="222"/>
      <c r="AQ13" s="82" t="s">
        <v>142</v>
      </c>
      <c r="AR13" s="83" t="s">
        <v>130</v>
      </c>
      <c r="AS13" s="84">
        <v>44562</v>
      </c>
      <c r="AT13" s="84" t="s">
        <v>73</v>
      </c>
      <c r="AU13" s="83" t="s">
        <v>74</v>
      </c>
      <c r="AV13" s="169" t="s">
        <v>143</v>
      </c>
      <c r="AW13" s="199"/>
      <c r="AX13" s="202"/>
      <c r="AY13" s="202"/>
      <c r="AZ13" s="202"/>
      <c r="BA13" s="202"/>
      <c r="BB13" s="205"/>
      <c r="BC13" s="174" t="s">
        <v>144</v>
      </c>
      <c r="BD13" s="208"/>
      <c r="BE13" s="211"/>
      <c r="BF13" s="119" t="s">
        <v>137</v>
      </c>
      <c r="BG13" s="120" t="s">
        <v>145</v>
      </c>
      <c r="BH13" s="177">
        <v>1</v>
      </c>
      <c r="BI13" s="179" t="s">
        <v>146</v>
      </c>
      <c r="BJ13" s="196"/>
      <c r="BK13" s="169" t="s">
        <v>143</v>
      </c>
      <c r="BL13" s="83" t="s">
        <v>147</v>
      </c>
      <c r="BM13" s="83" t="s">
        <v>148</v>
      </c>
      <c r="BN13" s="180">
        <v>1</v>
      </c>
    </row>
    <row r="14" spans="1:66" s="144" customFormat="1" ht="105.75" customHeight="1" thickBot="1">
      <c r="A14" s="288"/>
      <c r="B14" s="278"/>
      <c r="C14" s="241"/>
      <c r="D14" s="241"/>
      <c r="E14" s="241"/>
      <c r="F14" s="291"/>
      <c r="G14" s="300"/>
      <c r="H14" s="278"/>
      <c r="I14" s="294"/>
      <c r="J14" s="297"/>
      <c r="K14" s="272"/>
      <c r="L14" s="247"/>
      <c r="M14" s="275"/>
      <c r="N14" s="285"/>
      <c r="O14" s="278"/>
      <c r="P14" s="278"/>
      <c r="Q14" s="247"/>
      <c r="R14" s="241"/>
      <c r="S14" s="247"/>
      <c r="T14" s="141">
        <f t="shared" si="21"/>
        <v>0</v>
      </c>
      <c r="U14" s="244"/>
      <c r="V14" s="142">
        <f t="shared" si="23"/>
        <v>0</v>
      </c>
      <c r="W14" s="256"/>
      <c r="X14" s="160" t="s">
        <v>149</v>
      </c>
      <c r="Y14" s="161" t="str">
        <f t="shared" si="24"/>
        <v>X</v>
      </c>
      <c r="Z14" s="162"/>
      <c r="AA14" s="163" t="s">
        <v>105</v>
      </c>
      <c r="AB14" s="135">
        <f t="shared" si="26"/>
        <v>0.25</v>
      </c>
      <c r="AC14" s="163" t="s">
        <v>66</v>
      </c>
      <c r="AD14" s="135">
        <f t="shared" si="27"/>
        <v>0.15</v>
      </c>
      <c r="AE14" s="164"/>
      <c r="AF14" s="163" t="s">
        <v>67</v>
      </c>
      <c r="AG14" s="241"/>
      <c r="AH14" s="241"/>
      <c r="AI14" s="244"/>
      <c r="AJ14" s="247"/>
      <c r="AK14" s="250"/>
      <c r="AL14" s="135">
        <f t="shared" si="31"/>
        <v>0</v>
      </c>
      <c r="AM14" s="244"/>
      <c r="AN14" s="253"/>
      <c r="AO14" s="220"/>
      <c r="AP14" s="223"/>
      <c r="AQ14" s="165" t="s">
        <v>150</v>
      </c>
      <c r="AR14" s="166" t="s">
        <v>130</v>
      </c>
      <c r="AS14" s="167">
        <v>44562</v>
      </c>
      <c r="AT14" s="167" t="s">
        <v>73</v>
      </c>
      <c r="AU14" s="166" t="s">
        <v>74</v>
      </c>
      <c r="AV14" s="170" t="s">
        <v>151</v>
      </c>
      <c r="AW14" s="200"/>
      <c r="AX14" s="203"/>
      <c r="AY14" s="203"/>
      <c r="AZ14" s="203"/>
      <c r="BA14" s="203"/>
      <c r="BB14" s="206"/>
      <c r="BC14" s="175" t="s">
        <v>152</v>
      </c>
      <c r="BD14" s="209"/>
      <c r="BE14" s="212"/>
      <c r="BF14" s="163" t="s">
        <v>137</v>
      </c>
      <c r="BG14" s="192" t="s">
        <v>153</v>
      </c>
      <c r="BH14" s="178">
        <v>1</v>
      </c>
      <c r="BI14" s="181" t="s">
        <v>154</v>
      </c>
      <c r="BJ14" s="197"/>
      <c r="BK14" s="170" t="s">
        <v>151</v>
      </c>
      <c r="BL14" s="166" t="s">
        <v>155</v>
      </c>
      <c r="BM14" s="166" t="s">
        <v>156</v>
      </c>
      <c r="BN14" s="182">
        <v>1</v>
      </c>
    </row>
    <row r="15" spans="1:66" s="74" customFormat="1" ht="74.25" customHeight="1">
      <c r="A15" s="269">
        <v>1</v>
      </c>
      <c r="B15" s="269" t="s">
        <v>157</v>
      </c>
      <c r="C15" s="233" t="s">
        <v>158</v>
      </c>
      <c r="D15" s="233" t="s">
        <v>55</v>
      </c>
      <c r="E15" s="233" t="s">
        <v>56</v>
      </c>
      <c r="F15" s="279" t="s">
        <v>159</v>
      </c>
      <c r="G15" s="280"/>
      <c r="H15" s="269"/>
      <c r="I15" s="269" t="s">
        <v>160</v>
      </c>
      <c r="J15" s="257"/>
      <c r="K15" s="260"/>
      <c r="L15" s="224"/>
      <c r="M15" s="263" t="str">
        <f t="shared" ref="M15" si="34">IF(L15="Muy baja","20%",IF(L15="Baja","40%",IF(L15="Media","60%",IF(L15="Alta","80%",IF(L15="Muy alta","100%","Defina la Frecuencia")))))</f>
        <v>Defina la Frecuencia</v>
      </c>
      <c r="N15" s="266" t="e">
        <f t="shared" ref="N15" si="35">VALUE(M15)</f>
        <v>#VALUE!</v>
      </c>
      <c r="O15" s="269"/>
      <c r="P15" s="269"/>
      <c r="Q15" s="224">
        <f t="shared" ref="Q15" si="36">IF(O15=0,0,IF(O15="Afectación menor a 10 SMLMV","Leve 20%",IF(O15="Entre 10 y 50 SMLMV","Menor 40%",IF(O15="Entre 50 y 100 SMLMV","Moderado 60%",IF(O15="Entre 100 y 500 SMLMV","Mayor 80%","Catastrofico 100%")))))</f>
        <v>0</v>
      </c>
      <c r="R15" s="233">
        <f t="shared" ref="R15" si="37">IF(O15=0,0,IF(Q15="Leve 20%",20%,IF(Q15="Menor 40%",40%,IF(Q15="Moderado 60%",60%,IF(Q15="Mayor 80%",80%,100%)))))</f>
        <v>0</v>
      </c>
      <c r="S15" s="224">
        <f>IF(P15=0,0,IF(P15="El riesgo afecta la imagen de algún área del Instituto","Leve 20%",IF(P15="El riesgo afecta la imagen del Instituto internamente, de conocimiento general nivel interno, de junta directiva y proveedores","Menor 40%",IF(P15="El riesgo afecta la imagen del Instituto con algunos usuarios de relevancia frente al logro de los objetivos","Moderado 60%",IF(P15="El riesgo afecta la imagen del Instituto con efecto publicitario sostenido a nivel de sector administrativo, nivel departamental o municipal","Mayor 80%","Catastrofico 100%")))))</f>
        <v>0</v>
      </c>
      <c r="T15" s="121">
        <f t="shared" ref="T15" si="38">IF(S15=0,0,IF(S15="Leve 20%",20%,IF(S15="Menor 40%",40%,IF(S15="Moderado 60%",60%,IF(S15="Mayor 80%",80%,100%)))))</f>
        <v>0</v>
      </c>
      <c r="U15" s="227">
        <f t="shared" ref="U15" si="39">IF(R15&gt;T15,R15,T15)</f>
        <v>0</v>
      </c>
      <c r="V15" s="123">
        <f t="shared" ref="V15" si="40">VALUE(U15)</f>
        <v>0</v>
      </c>
      <c r="W15" s="230" t="e">
        <f>VLOOKUP(N15,Matriz!$B$3:$G$8,MATCH(V15,Matriz!$B$3:$G$3,0),FALSE)</f>
        <v>#VALUE!</v>
      </c>
      <c r="X15" s="147"/>
      <c r="Y15" s="92" t="str">
        <f t="shared" ref="Y15:Y17" si="41">IF(AA15="Preventivo","X",IF(AA15="Detectivo","X"," "))</f>
        <v xml:space="preserve"> </v>
      </c>
      <c r="Z15" s="92" t="str">
        <f t="shared" ref="Z15" si="42">IF(AA15="Correctivo","X"," ")</f>
        <v xml:space="preserve"> </v>
      </c>
      <c r="AA15" s="94"/>
      <c r="AB15" s="122"/>
      <c r="AC15" s="94"/>
      <c r="AD15" s="122">
        <f t="shared" ref="AD15" si="43">IF(AC15="Automatico",25%,15%)</f>
        <v>0.15</v>
      </c>
      <c r="AE15" s="93">
        <f t="shared" ref="AE15" si="44">AB15+AD15</f>
        <v>0.15</v>
      </c>
      <c r="AF15" s="94"/>
      <c r="AG15" s="233"/>
      <c r="AH15" s="233"/>
      <c r="AI15" s="227" t="e">
        <f>M15-(M13*AE15)</f>
        <v>#VALUE!</v>
      </c>
      <c r="AJ15" s="224" t="e">
        <f t="shared" ref="AJ15" si="45">IF(AK15=0,"Valore el control",IF(AK15=20%,"Muy baja",IF(AK15=40%,"Baja",IF(AK15=60%,"Media",IF(AK15=80%,"Alta","Muy alta")))))</f>
        <v>#VALUE!</v>
      </c>
      <c r="AK15" s="236" t="e">
        <f t="shared" ref="AK15" si="46">IF(AI15&lt;20%,20%,IF(AI15&lt;40%,40%,IF(AI15&lt;60%,60%,IF(AI15&lt;80%,80%,100%))))</f>
        <v>#VALUE!</v>
      </c>
      <c r="AL15" s="122" t="e">
        <f t="shared" ref="AL15" si="47">VALUE(AK15)</f>
        <v>#VALUE!</v>
      </c>
      <c r="AM15" s="227">
        <f t="shared" ref="AM15" si="48">IF(AN15=0,0,IF(AN15=20%,"Leve 20%",IF(AN15=40%,"Menor 40%",IF(AN15=60%,"Moderado 60%",IF(AN15=80%,"Mayor 80%","Catastrofico 100%")))))</f>
        <v>0</v>
      </c>
      <c r="AN15" s="213">
        <f t="shared" ref="AN15" si="49">U15</f>
        <v>0</v>
      </c>
      <c r="AO15" s="216" t="e">
        <f>VLOOKUP(AK15,Matriz!$B$3:$G$8,MATCH(AN15,Matriz!$B$3:$G$3,0),FALSE)</f>
        <v>#VALUE!</v>
      </c>
      <c r="AP15" s="217"/>
      <c r="AQ15" s="148"/>
      <c r="AR15" s="149"/>
      <c r="AS15" s="150"/>
      <c r="AT15" s="150"/>
      <c r="AU15" s="149"/>
      <c r="AV15" s="148"/>
      <c r="AW15" s="101"/>
      <c r="AX15" s="94"/>
      <c r="AY15" s="94"/>
      <c r="AZ15" s="94"/>
      <c r="BA15" s="94"/>
      <c r="BB15" s="95"/>
      <c r="BC15" s="94"/>
      <c r="BD15" s="94"/>
      <c r="BE15" s="94"/>
      <c r="BF15" s="94"/>
      <c r="BG15" s="94"/>
      <c r="BH15" s="95"/>
      <c r="BI15" s="94"/>
      <c r="BJ15" s="94"/>
      <c r="BK15" s="94"/>
      <c r="BL15" s="94"/>
      <c r="BM15" s="94"/>
      <c r="BN15" s="95"/>
    </row>
    <row r="16" spans="1:66" s="74" customFormat="1" ht="74.25" customHeight="1">
      <c r="A16" s="269"/>
      <c r="B16" s="269"/>
      <c r="C16" s="234"/>
      <c r="D16" s="234"/>
      <c r="E16" s="234"/>
      <c r="F16" s="279"/>
      <c r="G16" s="281"/>
      <c r="H16" s="269"/>
      <c r="I16" s="269"/>
      <c r="J16" s="258"/>
      <c r="K16" s="261"/>
      <c r="L16" s="225"/>
      <c r="M16" s="264"/>
      <c r="N16" s="267"/>
      <c r="O16" s="269"/>
      <c r="P16" s="269"/>
      <c r="Q16" s="225"/>
      <c r="R16" s="234"/>
      <c r="S16" s="225"/>
      <c r="T16" s="72"/>
      <c r="U16" s="228"/>
      <c r="V16" s="73"/>
      <c r="W16" s="231"/>
      <c r="X16" s="91"/>
      <c r="Y16" s="86" t="str">
        <f t="shared" si="41"/>
        <v xml:space="preserve"> </v>
      </c>
      <c r="Z16" s="92"/>
      <c r="AA16" s="87"/>
      <c r="AB16" s="85"/>
      <c r="AC16" s="87"/>
      <c r="AD16" s="85"/>
      <c r="AE16" s="93"/>
      <c r="AF16" s="87"/>
      <c r="AG16" s="234"/>
      <c r="AH16" s="234"/>
      <c r="AI16" s="228"/>
      <c r="AJ16" s="225"/>
      <c r="AK16" s="237"/>
      <c r="AL16" s="85"/>
      <c r="AM16" s="228"/>
      <c r="AN16" s="214"/>
      <c r="AO16" s="216"/>
      <c r="AP16" s="217"/>
      <c r="AQ16" s="88"/>
      <c r="AR16" s="89"/>
      <c r="AS16" s="90"/>
      <c r="AT16" s="90"/>
      <c r="AU16" s="89"/>
      <c r="AV16" s="88"/>
      <c r="AW16" s="101"/>
      <c r="AX16" s="94"/>
      <c r="AY16" s="94"/>
      <c r="AZ16" s="94"/>
      <c r="BA16" s="94"/>
      <c r="BB16" s="95"/>
      <c r="BC16" s="94"/>
      <c r="BD16" s="94"/>
      <c r="BE16" s="94"/>
      <c r="BF16" s="94"/>
      <c r="BG16" s="94"/>
      <c r="BH16" s="95"/>
      <c r="BI16" s="94"/>
      <c r="BJ16" s="94"/>
      <c r="BK16" s="94"/>
      <c r="BL16" s="94"/>
      <c r="BM16" s="94"/>
      <c r="BN16" s="95"/>
    </row>
    <row r="17" spans="1:66" s="74" customFormat="1" ht="63" customHeight="1">
      <c r="A17" s="269"/>
      <c r="B17" s="269"/>
      <c r="C17" s="235"/>
      <c r="D17" s="235"/>
      <c r="E17" s="235"/>
      <c r="F17" s="279"/>
      <c r="G17" s="282"/>
      <c r="H17" s="269"/>
      <c r="I17" s="269"/>
      <c r="J17" s="259"/>
      <c r="K17" s="262"/>
      <c r="L17" s="226"/>
      <c r="M17" s="265"/>
      <c r="N17" s="268"/>
      <c r="O17" s="269"/>
      <c r="P17" s="269"/>
      <c r="Q17" s="226"/>
      <c r="R17" s="235"/>
      <c r="S17" s="226"/>
      <c r="T17" s="72">
        <f t="shared" ref="T17" si="50">IF(S17=0,0,IF(S17="Leve 20%",20%,IF(S17="Menor 40%",40%,IF(S17="Moderado 60%",60%,IF(S17="Mayor 80%",80%,100%)))))</f>
        <v>0</v>
      </c>
      <c r="U17" s="229"/>
      <c r="V17" s="73">
        <f t="shared" ref="V17" si="51">VALUE(U17)</f>
        <v>0</v>
      </c>
      <c r="W17" s="232"/>
      <c r="X17" s="91"/>
      <c r="Y17" s="86" t="str">
        <f t="shared" si="41"/>
        <v xml:space="preserve"> </v>
      </c>
      <c r="Z17" s="96"/>
      <c r="AA17" s="87"/>
      <c r="AB17" s="85"/>
      <c r="AC17" s="87"/>
      <c r="AD17" s="85">
        <f t="shared" ref="AD17" si="52">IF(AC17="Automatico",25%,15%)</f>
        <v>0.15</v>
      </c>
      <c r="AE17" s="97"/>
      <c r="AF17" s="87"/>
      <c r="AG17" s="235"/>
      <c r="AH17" s="235"/>
      <c r="AI17" s="229"/>
      <c r="AJ17" s="226"/>
      <c r="AK17" s="238"/>
      <c r="AL17" s="85">
        <f t="shared" ref="AL17" si="53">VALUE(AK17)</f>
        <v>0</v>
      </c>
      <c r="AM17" s="229"/>
      <c r="AN17" s="215"/>
      <c r="AO17" s="216"/>
      <c r="AP17" s="217"/>
      <c r="AQ17" s="88"/>
      <c r="AR17" s="89"/>
      <c r="AS17" s="90"/>
      <c r="AT17" s="90"/>
      <c r="AU17" s="89"/>
      <c r="AV17" s="88"/>
      <c r="AW17" s="102"/>
      <c r="AX17" s="98"/>
      <c r="AY17" s="98"/>
      <c r="AZ17" s="98"/>
      <c r="BA17" s="98"/>
      <c r="BB17" s="99"/>
      <c r="BC17" s="98"/>
      <c r="BD17" s="98"/>
      <c r="BE17" s="98"/>
      <c r="BF17" s="98"/>
      <c r="BG17" s="98"/>
      <c r="BH17" s="99"/>
      <c r="BI17" s="98"/>
      <c r="BJ17" s="98"/>
      <c r="BK17" s="98"/>
      <c r="BL17" s="98"/>
      <c r="BM17" s="98"/>
      <c r="BN17" s="99"/>
    </row>
    <row r="18" spans="1:66" s="118" customFormat="1" ht="74.25" customHeight="1">
      <c r="A18" s="103">
        <v>2</v>
      </c>
      <c r="B18" s="103" t="s">
        <v>157</v>
      </c>
      <c r="C18" s="103" t="s">
        <v>158</v>
      </c>
      <c r="D18" s="104" t="s">
        <v>55</v>
      </c>
      <c r="E18" s="104" t="s">
        <v>56</v>
      </c>
      <c r="F18" s="105" t="s">
        <v>161</v>
      </c>
      <c r="G18" s="105" t="s">
        <v>100</v>
      </c>
      <c r="H18" s="103" t="s">
        <v>162</v>
      </c>
      <c r="I18" s="103" t="s">
        <v>163</v>
      </c>
      <c r="J18" s="106"/>
      <c r="K18" s="107"/>
      <c r="L18" s="108"/>
      <c r="M18" s="109" t="str">
        <f>IF(L18="Muy baja","20%",IF(L18="Baja","40%",IF(L18="Media","60%",IF(L18="Alta","80%",IF(L18="Muy alta","100%","Defina la Frecuencia")))))</f>
        <v>Defina la Frecuencia</v>
      </c>
      <c r="N18" s="110" t="e">
        <f>VALUE(M18)</f>
        <v>#VALUE!</v>
      </c>
      <c r="O18" s="103"/>
      <c r="P18" s="103"/>
      <c r="Q18" s="108">
        <f>IF(O18=0,0,IF(O18="Afectación menor a 10 SMLMV","Leve 20%",IF(O18="Entre 10 y 50 SMLMV","Menor 40%",IF(O18="Entre 50 y 100 SMLMV","Moderado 60%",IF(O18="Entre 100 y 500 SMLMV","Mayor 80%","Catastrofico 100%")))))</f>
        <v>0</v>
      </c>
      <c r="R18" s="103">
        <f>IF(O18=0,0,IF(Q18="Leve 20%",20%,IF(Q18="Menor 40%",40%,IF(Q18="Moderado 60%",60%,IF(Q18="Mayor 80%",80%,100%)))))</f>
        <v>0</v>
      </c>
      <c r="S18" s="108">
        <f>IF(P18=0,0,IF(P18="El riesgo afecta la imagen de algún área del Instituto","Leve 20%",IF(P18="El riesgo afecta la imagen del Instituto internamente, de conocimiento general nivel interno, de junta directiva y proveedores","Menor 40%",IF(P18="El riesgo afecta la imagen del Instituto con algunos usuarios de relevancia frente al logro de los objetivos","Moderado 60%",IF(P18="El riesgo afecta la imagen del Instituto con efecto publicitario sostenido a nivel de sector administrativo, nivel departamental o municipal","Mayor 80%","Catastrofico 100%")))))</f>
        <v>0</v>
      </c>
      <c r="T18" s="108">
        <f>IF(S18=0,0,IF(S18="Leve 20%",20%,IF(S18="Menor 40%",40%,IF(S18="Moderado 60%",60%,IF(S18="Mayor 80%",80%,100%)))))</f>
        <v>0</v>
      </c>
      <c r="U18" s="111">
        <f>IF(R18&gt;T18,R18,T18)</f>
        <v>0</v>
      </c>
      <c r="V18" s="110">
        <f>VALUE(U18)</f>
        <v>0</v>
      </c>
      <c r="W18" s="112" t="e">
        <f>VLOOKUP(N18,Matriz!$B$3:$G$8,MATCH(V18,Matriz!$B$3:$G$3,0),FALSE)</f>
        <v>#VALUE!</v>
      </c>
      <c r="X18" s="105" t="s">
        <v>164</v>
      </c>
      <c r="Y18" s="108" t="str">
        <f>IF(AA18="Preventivo","X",IF(AA18="Detectivo","X"," "))</f>
        <v xml:space="preserve"> </v>
      </c>
      <c r="Z18" s="108" t="str">
        <f>IF(AA18="Correctivo","X"," ")</f>
        <v xml:space="preserve"> </v>
      </c>
      <c r="AA18" s="103"/>
      <c r="AB18" s="103"/>
      <c r="AC18" s="103"/>
      <c r="AD18" s="103">
        <f>IF(AC18="Automatico",25%,15%)</f>
        <v>0.15</v>
      </c>
      <c r="AE18" s="111">
        <f>AB18+AD18</f>
        <v>0.15</v>
      </c>
      <c r="AF18" s="103"/>
      <c r="AG18" s="103"/>
      <c r="AH18" s="103"/>
      <c r="AI18" s="111" t="e">
        <f>M18-(M8*AE18)</f>
        <v>#VALUE!</v>
      </c>
      <c r="AJ18" s="108" t="e">
        <f>IF(AK18=0,"Valore el control",IF(AK18=20%,"Muy baja",IF(AK18=40%,"Baja",IF(AK18=60%,"Media",IF(AK18=80%,"Alta","Muy alta")))))</f>
        <v>#VALUE!</v>
      </c>
      <c r="AK18" s="113" t="e">
        <f>IF(AI18&lt;20%,20%,IF(AI18&lt;40%,40%,IF(AI18&lt;60%,60%,IF(AI18&lt;80%,80%,100%))))</f>
        <v>#VALUE!</v>
      </c>
      <c r="AL18" s="103" t="e">
        <f>VALUE(AK18)</f>
        <v>#VALUE!</v>
      </c>
      <c r="AM18" s="111">
        <f>IF(AN18=0,0,IF(AN18=20%,"Leve 20%",IF(AN18=40%,"Menor 40%",IF(AN18=60%,"Moderado 60%",IF(AN18=80%,"Mayor 80%","Catastrofico 100%")))))</f>
        <v>0</v>
      </c>
      <c r="AN18" s="111">
        <f>U18</f>
        <v>0</v>
      </c>
      <c r="AO18" s="112" t="e">
        <f>VLOOKUP(AK18,Matriz!$B$3:$G$8,MATCH(AN18,Matriz!$B$3:$G$3,0),FALSE)</f>
        <v>#VALUE!</v>
      </c>
      <c r="AP18" s="103"/>
      <c r="AQ18" s="105"/>
      <c r="AR18" s="103"/>
      <c r="AS18" s="114"/>
      <c r="AT18" s="114"/>
      <c r="AU18" s="103"/>
      <c r="AV18" s="105"/>
      <c r="AW18" s="115"/>
      <c r="AX18" s="103"/>
      <c r="AY18" s="103"/>
      <c r="AZ18" s="103"/>
      <c r="BA18" s="116"/>
      <c r="BB18" s="117"/>
      <c r="BC18" s="103"/>
      <c r="BD18" s="103"/>
      <c r="BE18" s="103"/>
      <c r="BF18" s="107"/>
      <c r="BG18" s="103"/>
      <c r="BH18" s="117"/>
      <c r="BI18" s="103"/>
      <c r="BJ18" s="103"/>
      <c r="BK18" s="103"/>
      <c r="BL18" s="103"/>
      <c r="BM18" s="103"/>
      <c r="BN18" s="117"/>
    </row>
    <row r="19" spans="1:66"/>
    <row r="20" spans="1:66"/>
    <row r="21" spans="1:66"/>
    <row r="22" spans="1:66"/>
    <row r="23" spans="1:66"/>
    <row r="24" spans="1:66"/>
    <row r="25" spans="1:66"/>
    <row r="26" spans="1:66"/>
    <row r="27" spans="1:66"/>
    <row r="28" spans="1:66"/>
    <row r="29" spans="1:66"/>
    <row r="30" spans="1:66"/>
    <row r="31" spans="1:66"/>
    <row r="32" spans="1:66"/>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autoFilter ref="A4:DG18" xr:uid="{00000000-0001-0000-0000-000000000000}">
    <filterColumn colId="0"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2" showButton="0"/>
    <filterColumn colId="43" showButton="0"/>
    <filterColumn colId="44" showButton="0"/>
    <filterColumn colId="45" showButton="0"/>
    <filterColumn colId="46" showButton="0"/>
    <filterColumn colId="48" showButton="0"/>
    <filterColumn colId="49" showButton="0"/>
    <filterColumn colId="50" showButton="0"/>
    <filterColumn colId="51" showButton="0"/>
    <filterColumn colId="52" showButton="0"/>
    <filterColumn colId="54" showButton="0"/>
    <filterColumn colId="55" showButton="0"/>
    <filterColumn colId="56" showButton="0"/>
    <filterColumn colId="57" showButton="0"/>
    <filterColumn colId="58" showButton="0"/>
    <filterColumn colId="60" showButton="0"/>
    <filterColumn colId="61" showButton="0"/>
    <filterColumn colId="62" showButton="0"/>
    <filterColumn colId="63" showButton="0"/>
    <filterColumn colId="64" showButton="0"/>
  </autoFilter>
  <mergeCells count="202">
    <mergeCell ref="B7:B9"/>
    <mergeCell ref="BL7:BL9"/>
    <mergeCell ref="AW10:AW11"/>
    <mergeCell ref="AX10:AX11"/>
    <mergeCell ref="AY10:AY11"/>
    <mergeCell ref="AQ10:AQ11"/>
    <mergeCell ref="U10:U11"/>
    <mergeCell ref="W10:W11"/>
    <mergeCell ref="X10:X11"/>
    <mergeCell ref="Y10:Y11"/>
    <mergeCell ref="AK10:AK11"/>
    <mergeCell ref="AJ10:AJ11"/>
    <mergeCell ref="Z10:Z11"/>
    <mergeCell ref="AE10:AE11"/>
    <mergeCell ref="AC7:AC9"/>
    <mergeCell ref="AE7:AE9"/>
    <mergeCell ref="Y7:Y9"/>
    <mergeCell ref="BI7:BI9"/>
    <mergeCell ref="AK7:AK9"/>
    <mergeCell ref="AJ7:AJ9"/>
    <mergeCell ref="C7:C9"/>
    <mergeCell ref="AM7:AM9"/>
    <mergeCell ref="AN7:AN9"/>
    <mergeCell ref="AO7:AO9"/>
    <mergeCell ref="A1:B3"/>
    <mergeCell ref="A4:B6"/>
    <mergeCell ref="E4:E6"/>
    <mergeCell ref="X5:X6"/>
    <mergeCell ref="F4:W5"/>
    <mergeCell ref="J1:L3"/>
    <mergeCell ref="C1:I1"/>
    <mergeCell ref="C2:I2"/>
    <mergeCell ref="C3:E3"/>
    <mergeCell ref="F3:I3"/>
    <mergeCell ref="D4:D6"/>
    <mergeCell ref="C4:C6"/>
    <mergeCell ref="BC7:BC9"/>
    <mergeCell ref="BD7:BD9"/>
    <mergeCell ref="I7:I9"/>
    <mergeCell ref="P7:P9"/>
    <mergeCell ref="BN7:BN9"/>
    <mergeCell ref="AG7:AG9"/>
    <mergeCell ref="A7:A9"/>
    <mergeCell ref="A10:A11"/>
    <mergeCell ref="B10:B11"/>
    <mergeCell ref="H7:H9"/>
    <mergeCell ref="H10:H11"/>
    <mergeCell ref="F10:F11"/>
    <mergeCell ref="O10:O11"/>
    <mergeCell ref="P10:P11"/>
    <mergeCell ref="BJ7:BJ9"/>
    <mergeCell ref="BE7:BE9"/>
    <mergeCell ref="BF7:BF9"/>
    <mergeCell ref="BG7:BG9"/>
    <mergeCell ref="BH7:BH9"/>
    <mergeCell ref="AQ7:AQ9"/>
    <mergeCell ref="AR7:AR9"/>
    <mergeCell ref="AS7:AS9"/>
    <mergeCell ref="AT7:AT9"/>
    <mergeCell ref="AU7:AU9"/>
    <mergeCell ref="BI4:BN5"/>
    <mergeCell ref="AA5:AH5"/>
    <mergeCell ref="AI5:AI6"/>
    <mergeCell ref="AJ5:AJ6"/>
    <mergeCell ref="AK5:AK6"/>
    <mergeCell ref="AM5:AM6"/>
    <mergeCell ref="AQ4:AV5"/>
    <mergeCell ref="AW4:BB5"/>
    <mergeCell ref="AN5:AN6"/>
    <mergeCell ref="AO5:AO6"/>
    <mergeCell ref="AP5:AP6"/>
    <mergeCell ref="X4:AP4"/>
    <mergeCell ref="Y5:Z5"/>
    <mergeCell ref="BC4:BH5"/>
    <mergeCell ref="C10:C11"/>
    <mergeCell ref="AF7:AF9"/>
    <mergeCell ref="AP10:AP11"/>
    <mergeCell ref="AS10:AS11"/>
    <mergeCell ref="AF10:AF11"/>
    <mergeCell ref="AG10:AG11"/>
    <mergeCell ref="AH10:AH11"/>
    <mergeCell ref="AI10:AI11"/>
    <mergeCell ref="AA10:AA11"/>
    <mergeCell ref="Q7:Q9"/>
    <mergeCell ref="S7:S9"/>
    <mergeCell ref="U7:U9"/>
    <mergeCell ref="W7:W9"/>
    <mergeCell ref="X7:X9"/>
    <mergeCell ref="J10:J11"/>
    <mergeCell ref="K10:K11"/>
    <mergeCell ref="S10:S11"/>
    <mergeCell ref="L7:L9"/>
    <mergeCell ref="AC10:AC11"/>
    <mergeCell ref="M7:M9"/>
    <mergeCell ref="O7:O9"/>
    <mergeCell ref="AM10:AM11"/>
    <mergeCell ref="AN10:AN11"/>
    <mergeCell ref="AO10:AO11"/>
    <mergeCell ref="D7:D9"/>
    <mergeCell ref="E7:E9"/>
    <mergeCell ref="D10:D11"/>
    <mergeCell ref="E10:E11"/>
    <mergeCell ref="AX7:AX9"/>
    <mergeCell ref="AT10:AT11"/>
    <mergeCell ref="AP7:AP9"/>
    <mergeCell ref="Z7:Z9"/>
    <mergeCell ref="Q10:Q11"/>
    <mergeCell ref="I10:I11"/>
    <mergeCell ref="L10:L11"/>
    <mergeCell ref="M10:M11"/>
    <mergeCell ref="AR10:AR11"/>
    <mergeCell ref="AH7:AH9"/>
    <mergeCell ref="AI7:AI9"/>
    <mergeCell ref="AV7:AV9"/>
    <mergeCell ref="F12:F14"/>
    <mergeCell ref="H12:H14"/>
    <mergeCell ref="I12:I14"/>
    <mergeCell ref="J12:J14"/>
    <mergeCell ref="G12:G14"/>
    <mergeCell ref="AA7:AA9"/>
    <mergeCell ref="BN10:BN11"/>
    <mergeCell ref="AZ10:AZ11"/>
    <mergeCell ref="BA10:BA11"/>
    <mergeCell ref="BB10:BB11"/>
    <mergeCell ref="BC10:BC11"/>
    <mergeCell ref="BD10:BD11"/>
    <mergeCell ref="BE10:BE11"/>
    <mergeCell ref="BF10:BF11"/>
    <mergeCell ref="BG10:BG11"/>
    <mergeCell ref="BH10:BH11"/>
    <mergeCell ref="BI10:BI11"/>
    <mergeCell ref="BJ10:BJ11"/>
    <mergeCell ref="BK10:BK11"/>
    <mergeCell ref="BL10:BL11"/>
    <mergeCell ref="BM10:BM11"/>
    <mergeCell ref="BM7:BM9"/>
    <mergeCell ref="AU10:AU11"/>
    <mergeCell ref="AV10:AV11"/>
    <mergeCell ref="K12:K14"/>
    <mergeCell ref="L12:L14"/>
    <mergeCell ref="M12:M14"/>
    <mergeCell ref="O12:O14"/>
    <mergeCell ref="P12:P14"/>
    <mergeCell ref="Q12:Q14"/>
    <mergeCell ref="S12:S14"/>
    <mergeCell ref="U12:U14"/>
    <mergeCell ref="A15:A17"/>
    <mergeCell ref="B15:B17"/>
    <mergeCell ref="C15:C17"/>
    <mergeCell ref="D15:D17"/>
    <mergeCell ref="E15:E17"/>
    <mergeCell ref="F15:F17"/>
    <mergeCell ref="G15:G17"/>
    <mergeCell ref="H15:H17"/>
    <mergeCell ref="I15:I17"/>
    <mergeCell ref="N12:N14"/>
    <mergeCell ref="R12:R14"/>
    <mergeCell ref="A12:A14"/>
    <mergeCell ref="B12:B14"/>
    <mergeCell ref="C12:C14"/>
    <mergeCell ref="D12:D14"/>
    <mergeCell ref="E12:E14"/>
    <mergeCell ref="J15:J17"/>
    <mergeCell ref="K15:K17"/>
    <mergeCell ref="L15:L17"/>
    <mergeCell ref="M15:M17"/>
    <mergeCell ref="N15:N17"/>
    <mergeCell ref="O15:O17"/>
    <mergeCell ref="P15:P17"/>
    <mergeCell ref="Q15:Q17"/>
    <mergeCell ref="R15:R17"/>
    <mergeCell ref="AN15:AN17"/>
    <mergeCell ref="AO15:AO17"/>
    <mergeCell ref="AP15:AP17"/>
    <mergeCell ref="AO12:AO14"/>
    <mergeCell ref="AP12:AP14"/>
    <mergeCell ref="S15:S17"/>
    <mergeCell ref="U15:U17"/>
    <mergeCell ref="W15:W17"/>
    <mergeCell ref="AG15:AG17"/>
    <mergeCell ref="AH15:AH17"/>
    <mergeCell ref="AI15:AI17"/>
    <mergeCell ref="AJ15:AJ17"/>
    <mergeCell ref="AK15:AK17"/>
    <mergeCell ref="AM15:AM17"/>
    <mergeCell ref="AG12:AG14"/>
    <mergeCell ref="AH12:AH14"/>
    <mergeCell ref="AI12:AI14"/>
    <mergeCell ref="AJ12:AJ14"/>
    <mergeCell ref="AK12:AK14"/>
    <mergeCell ref="AM12:AM14"/>
    <mergeCell ref="AN12:AN14"/>
    <mergeCell ref="W12:W14"/>
    <mergeCell ref="BJ12:BJ14"/>
    <mergeCell ref="AW12:AW14"/>
    <mergeCell ref="AZ12:AZ14"/>
    <mergeCell ref="BA12:BA14"/>
    <mergeCell ref="BB12:BB14"/>
    <mergeCell ref="AY12:AY14"/>
    <mergeCell ref="BD12:BD14"/>
    <mergeCell ref="BE12:BE14"/>
    <mergeCell ref="AX12:AX14"/>
  </mergeCells>
  <conditionalFormatting sqref="L7:N7 N8:N9 N11 L10:N10 L18:N18">
    <cfRule type="expression" dxfId="95" priority="166">
      <formula>IF($L7="Muy alta",TRUE,FALSE)</formula>
    </cfRule>
    <cfRule type="expression" dxfId="94" priority="167">
      <formula>IF($L7="Alta",TRUE,FALSE)</formula>
    </cfRule>
    <cfRule type="expression" dxfId="93" priority="168">
      <formula>IF($L7="Media",TRUE,FALSE)</formula>
    </cfRule>
    <cfRule type="expression" dxfId="92" priority="170">
      <formula>IF($L7="Baja",TRUE,FALSE)</formula>
    </cfRule>
    <cfRule type="expression" dxfId="91" priority="171">
      <formula>IF($L7="Muy Baja",TRUE,FALSE)</formula>
    </cfRule>
  </conditionalFormatting>
  <conditionalFormatting sqref="U7:V7 AM7:AN7 V8:V9 V11 U10:V10 U18:V18 AM10:AN10 AM18:AN18 V17">
    <cfRule type="expression" dxfId="90" priority="156">
      <formula>IF($U7=100%,TRUE,FALSE)</formula>
    </cfRule>
    <cfRule type="expression" dxfId="89" priority="157">
      <formula>IF($U7=80%,TRUE,FALSE)</formula>
    </cfRule>
    <cfRule type="expression" dxfId="88" priority="158">
      <formula>IF($U7=60%,TRUE,FALSE)</formula>
    </cfRule>
    <cfRule type="expression" dxfId="87" priority="159">
      <formula>IF($U7=40%,TRUE,FALSE)</formula>
    </cfRule>
    <cfRule type="expression" dxfId="86" priority="160">
      <formula>IF($U7=20%,TRUE,FALSE)</formula>
    </cfRule>
  </conditionalFormatting>
  <conditionalFormatting sqref="Q7 Q10 Q18">
    <cfRule type="expression" dxfId="85" priority="140">
      <formula>IF($Q7="Catastrofico 100%",TRUE,FALSE)</formula>
    </cfRule>
    <cfRule type="expression" dxfId="84" priority="141">
      <formula>IF($Q7="Mayor 80%",TRUE,FALSE)</formula>
    </cfRule>
    <cfRule type="expression" dxfId="83" priority="142">
      <formula>IF($Q7="Moderado 60%",TRUE,FALSE)</formula>
    </cfRule>
    <cfRule type="expression" dxfId="82" priority="143">
      <formula>IF($Q7="Menor 40%",TRUE,FALSE)</formula>
    </cfRule>
    <cfRule type="expression" dxfId="81" priority="144">
      <formula>IF($Q7="Leve 20%",TRUE,FALSE)</formula>
    </cfRule>
  </conditionalFormatting>
  <conditionalFormatting sqref="S7 S10 S18">
    <cfRule type="expression" dxfId="80" priority="135">
      <formula>IF($S7="Catastrofico 100%",TRUE,FALSE)</formula>
    </cfRule>
    <cfRule type="expression" dxfId="79" priority="136">
      <formula>IF($S7="Mayor 80%",TRUE,FALSE)</formula>
    </cfRule>
    <cfRule type="expression" dxfId="78" priority="137">
      <formula>IF($S7="Moderado 60%",TRUE,FALSE)</formula>
    </cfRule>
    <cfRule type="expression" dxfId="77" priority="138">
      <formula>IF($S7="Menor 40%",TRUE,FALSE)</formula>
    </cfRule>
    <cfRule type="expression" dxfId="76" priority="139">
      <formula>IF($S7="Leve 20%",TRUE,FALSE)</formula>
    </cfRule>
  </conditionalFormatting>
  <conditionalFormatting sqref="W7 AO7 W10 W18 AO10 AO18">
    <cfRule type="expression" dxfId="75" priority="126">
      <formula>IF($W7="Extremo",TRUE,FALSE)</formula>
    </cfRule>
    <cfRule type="expression" dxfId="74" priority="127">
      <formula>IF($W7="Alto",TRUE,FALSE)</formula>
    </cfRule>
    <cfRule type="expression" dxfId="73" priority="128">
      <formula>IF($W7="Moderado",TRUE,FALSE)</formula>
    </cfRule>
    <cfRule type="expression" dxfId="72" priority="129">
      <formula>IF($W7="Bajo",TRUE,FALSE)</formula>
    </cfRule>
  </conditionalFormatting>
  <conditionalFormatting sqref="AJ7:AK7 AJ10:AK10 AJ18:AK18">
    <cfRule type="expression" dxfId="71" priority="121">
      <formula>IF($AJ7="Muy alta",TRUE,FALSE)</formula>
    </cfRule>
    <cfRule type="expression" dxfId="70" priority="122">
      <formula>IF($AJ7="Alta",TRUE,FALSE)</formula>
    </cfRule>
    <cfRule type="expression" dxfId="69" priority="123">
      <formula>IF($AJ7="Media",TRUE,FALSE)</formula>
    </cfRule>
    <cfRule type="expression" dxfId="68" priority="124">
      <formula>IF($AJ7="Baja",TRUE,FALSE)</formula>
    </cfRule>
    <cfRule type="expression" dxfId="67" priority="125">
      <formula>IF($AJ7="Muy baja",TRUE,FALSE)</formula>
    </cfRule>
  </conditionalFormatting>
  <conditionalFormatting sqref="L12:N13">
    <cfRule type="expression" dxfId="66" priority="54">
      <formula>IF($L12="Muy alta",TRUE,FALSE)</formula>
    </cfRule>
    <cfRule type="expression" dxfId="65" priority="55">
      <formula>IF($L12="Alta",TRUE,FALSE)</formula>
    </cfRule>
    <cfRule type="expression" dxfId="64" priority="56">
      <formula>IF($L12="Media",TRUE,FALSE)</formula>
    </cfRule>
    <cfRule type="expression" dxfId="63" priority="57">
      <formula>IF($L12="Baja",TRUE,FALSE)</formula>
    </cfRule>
    <cfRule type="expression" dxfId="62" priority="58">
      <formula>IF($L12="Muy Baja",TRUE,FALSE)</formula>
    </cfRule>
  </conditionalFormatting>
  <conditionalFormatting sqref="U12:V13 AM12:AN13 V14">
    <cfRule type="expression" dxfId="61" priority="49">
      <formula>IF($U12=100%,TRUE,FALSE)</formula>
    </cfRule>
    <cfRule type="expression" dxfId="60" priority="50">
      <formula>IF($U12=80%,TRUE,FALSE)</formula>
    </cfRule>
    <cfRule type="expression" dxfId="59" priority="51">
      <formula>IF($U12=60%,TRUE,FALSE)</formula>
    </cfRule>
    <cfRule type="expression" dxfId="58" priority="52">
      <formula>IF($U12=40%,TRUE,FALSE)</formula>
    </cfRule>
    <cfRule type="expression" dxfId="57" priority="53">
      <formula>IF($U12=20%,TRUE,FALSE)</formula>
    </cfRule>
  </conditionalFormatting>
  <conditionalFormatting sqref="Q12:Q13">
    <cfRule type="expression" dxfId="56" priority="44">
      <formula>IF($Q12="Catastrofico 100%",TRUE,FALSE)</formula>
    </cfRule>
    <cfRule type="expression" dxfId="55" priority="45">
      <formula>IF($Q12="Mayor 80%",TRUE,FALSE)</formula>
    </cfRule>
    <cfRule type="expression" dxfId="54" priority="46">
      <formula>IF($Q12="Moderado 60%",TRUE,FALSE)</formula>
    </cfRule>
    <cfRule type="expression" dxfId="53" priority="47">
      <formula>IF($Q12="Menor 40%",TRUE,FALSE)</formula>
    </cfRule>
    <cfRule type="expression" dxfId="52" priority="48">
      <formula>IF($Q12="Leve 20%",TRUE,FALSE)</formula>
    </cfRule>
  </conditionalFormatting>
  <conditionalFormatting sqref="S12:S13">
    <cfRule type="expression" dxfId="51" priority="39">
      <formula>IF($S12="Catastrofico 100%",TRUE,FALSE)</formula>
    </cfRule>
    <cfRule type="expression" dxfId="50" priority="40">
      <formula>IF($S12="Mayor 80%",TRUE,FALSE)</formula>
    </cfRule>
    <cfRule type="expression" dxfId="49" priority="41">
      <formula>IF($S12="Moderado 60%",TRUE,FALSE)</formula>
    </cfRule>
    <cfRule type="expression" dxfId="48" priority="42">
      <formula>IF($S12="Menor 40%",TRUE,FALSE)</formula>
    </cfRule>
    <cfRule type="expression" dxfId="47" priority="43">
      <formula>IF($S12="Leve 20%",TRUE,FALSE)</formula>
    </cfRule>
  </conditionalFormatting>
  <conditionalFormatting sqref="W12:W13 AO12:AO13">
    <cfRule type="expression" dxfId="46" priority="35">
      <formula>IF($W12="Extremo",TRUE,FALSE)</formula>
    </cfRule>
    <cfRule type="expression" dxfId="45" priority="36">
      <formula>IF($W12="Alto",TRUE,FALSE)</formula>
    </cfRule>
    <cfRule type="expression" dxfId="44" priority="37">
      <formula>IF($W12="Moderado",TRUE,FALSE)</formula>
    </cfRule>
    <cfRule type="expression" dxfId="43" priority="38">
      <formula>IF($W12="Bajo",TRUE,FALSE)</formula>
    </cfRule>
  </conditionalFormatting>
  <conditionalFormatting sqref="AJ12:AK13">
    <cfRule type="expression" dxfId="42" priority="30">
      <formula>IF($AJ12="Muy alta",TRUE,FALSE)</formula>
    </cfRule>
    <cfRule type="expression" dxfId="41" priority="31">
      <formula>IF($AJ12="Alta",TRUE,FALSE)</formula>
    </cfRule>
    <cfRule type="expression" dxfId="40" priority="32">
      <formula>IF($AJ12="Media",TRUE,FALSE)</formula>
    </cfRule>
    <cfRule type="expression" dxfId="39" priority="33">
      <formula>IF($AJ12="Baja",TRUE,FALSE)</formula>
    </cfRule>
    <cfRule type="expression" dxfId="38" priority="34">
      <formula>IF($AJ12="Muy baja",TRUE,FALSE)</formula>
    </cfRule>
  </conditionalFormatting>
  <conditionalFormatting sqref="L15:N16">
    <cfRule type="expression" dxfId="37" priority="25">
      <formula>IF($L15="Muy alta",TRUE,FALSE)</formula>
    </cfRule>
    <cfRule type="expression" dxfId="36" priority="26">
      <formula>IF($L15="Alta",TRUE,FALSE)</formula>
    </cfRule>
    <cfRule type="expression" dxfId="35" priority="27">
      <formula>IF($L15="Media",TRUE,FALSE)</formula>
    </cfRule>
    <cfRule type="expression" dxfId="34" priority="28">
      <formula>IF($L15="Baja",TRUE,FALSE)</formula>
    </cfRule>
    <cfRule type="expression" dxfId="33" priority="29">
      <formula>IF($L15="Muy Baja",TRUE,FALSE)</formula>
    </cfRule>
  </conditionalFormatting>
  <conditionalFormatting sqref="U15:V16 AM15:AN16">
    <cfRule type="expression" dxfId="32" priority="20">
      <formula>IF($U15=100%,TRUE,FALSE)</formula>
    </cfRule>
    <cfRule type="expression" dxfId="31" priority="21">
      <formula>IF($U15=80%,TRUE,FALSE)</formula>
    </cfRule>
    <cfRule type="expression" dxfId="30" priority="22">
      <formula>IF($U15=60%,TRUE,FALSE)</formula>
    </cfRule>
    <cfRule type="expression" dxfId="29" priority="23">
      <formula>IF($U15=40%,TRUE,FALSE)</formula>
    </cfRule>
    <cfRule type="expression" dxfId="28" priority="24">
      <formula>IF($U15=20%,TRUE,FALSE)</formula>
    </cfRule>
  </conditionalFormatting>
  <conditionalFormatting sqref="Q15:Q16">
    <cfRule type="expression" dxfId="27" priority="15">
      <formula>IF($Q15="Catastrofico 100%",TRUE,FALSE)</formula>
    </cfRule>
    <cfRule type="expression" dxfId="26" priority="16">
      <formula>IF($Q15="Mayor 80%",TRUE,FALSE)</formula>
    </cfRule>
    <cfRule type="expression" dxfId="25" priority="17">
      <formula>IF($Q15="Moderado 60%",TRUE,FALSE)</formula>
    </cfRule>
    <cfRule type="expression" dxfId="24" priority="18">
      <formula>IF($Q15="Menor 40%",TRUE,FALSE)</formula>
    </cfRule>
    <cfRule type="expression" dxfId="23" priority="19">
      <formula>IF($Q15="Leve 20%",TRUE,FALSE)</formula>
    </cfRule>
  </conditionalFormatting>
  <conditionalFormatting sqref="S15:S16">
    <cfRule type="expression" dxfId="22" priority="10">
      <formula>IF($S15="Catastrofico 100%",TRUE,FALSE)</formula>
    </cfRule>
    <cfRule type="expression" dxfId="21" priority="11">
      <formula>IF($S15="Mayor 80%",TRUE,FALSE)</formula>
    </cfRule>
    <cfRule type="expression" dxfId="20" priority="12">
      <formula>IF($S15="Moderado 60%",TRUE,FALSE)</formula>
    </cfRule>
    <cfRule type="expression" dxfId="19" priority="13">
      <formula>IF($S15="Menor 40%",TRUE,FALSE)</formula>
    </cfRule>
    <cfRule type="expression" dxfId="18" priority="14">
      <formula>IF($S15="Leve 20%",TRUE,FALSE)</formula>
    </cfRule>
  </conditionalFormatting>
  <conditionalFormatting sqref="W15:W16 AO15:AO16">
    <cfRule type="expression" dxfId="17" priority="6">
      <formula>IF($W15="Extremo",TRUE,FALSE)</formula>
    </cfRule>
    <cfRule type="expression" dxfId="16" priority="7">
      <formula>IF($W15="Alto",TRUE,FALSE)</formula>
    </cfRule>
    <cfRule type="expression" dxfId="15" priority="8">
      <formula>IF($W15="Moderado",TRUE,FALSE)</formula>
    </cfRule>
    <cfRule type="expression" dxfId="14" priority="9">
      <formula>IF($W15="Bajo",TRUE,FALSE)</formula>
    </cfRule>
  </conditionalFormatting>
  <conditionalFormatting sqref="AJ15:AK16">
    <cfRule type="expression" dxfId="13" priority="1">
      <formula>IF($AJ15="Muy alta",TRUE,FALSE)</formula>
    </cfRule>
    <cfRule type="expression" dxfId="12" priority="2">
      <formula>IF($AJ15="Alta",TRUE,FALSE)</formula>
    </cfRule>
    <cfRule type="expression" dxfId="11" priority="3">
      <formula>IF($AJ15="Media",TRUE,FALSE)</formula>
    </cfRule>
    <cfRule type="expression" dxfId="10" priority="4">
      <formula>IF($AJ15="Baja",TRUE,FALSE)</formula>
    </cfRule>
    <cfRule type="expression" dxfId="9" priority="5">
      <formula>IF($AJ15="Muy baja",TRUE,FALSE)</formula>
    </cfRule>
  </conditionalFormatting>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3">
        <x14:dataValidation type="list" allowBlank="1" showInputMessage="1" showErrorMessage="1" xr:uid="{8671B5D5-7759-4FB7-9DAA-68C4D8B81CAB}">
          <x14:formula1>
            <xm:f>Listas!$C$2:$C$6</xm:f>
          </x14:formula1>
          <xm:sqref>K12:K13 K15:K16 K18 K7:K10</xm:sqref>
        </x14:dataValidation>
        <x14:dataValidation type="list" allowBlank="1" showInputMessage="1" showErrorMessage="1" xr:uid="{161664FB-FB43-46A2-ACA3-A1D959DBE1E8}">
          <x14:formula1>
            <xm:f>Listas!$E$3:$E$7</xm:f>
          </x14:formula1>
          <xm:sqref>O7 O12:O13 O15:O16 O18 O10</xm:sqref>
        </x14:dataValidation>
        <x14:dataValidation type="list" allowBlank="1" showInputMessage="1" showErrorMessage="1" xr:uid="{CE63960E-9783-4930-BB1A-C82EC5B2BDFA}">
          <x14:formula1>
            <xm:f>Listas!$F$3:$F$7</xm:f>
          </x14:formula1>
          <xm:sqref>P7 P12:P13 P15:P16 P18 P10</xm:sqref>
        </x14:dataValidation>
        <x14:dataValidation type="list" allowBlank="1" showInputMessage="1" showErrorMessage="1" xr:uid="{2C27F230-6833-4B66-91EB-0AC5B9E00340}">
          <x14:formula1>
            <xm:f>Listas!$N$2:$N$5</xm:f>
          </x14:formula1>
          <xm:sqref>AP7 AP12:AP13 AP15:AP16 AP18 AP10</xm:sqref>
        </x14:dataValidation>
        <x14:dataValidation type="list" allowBlank="1" showInputMessage="1" showErrorMessage="1" xr:uid="{008DCCA4-6B15-4E9E-BF0B-024B6C2A85D2}">
          <x14:formula1>
            <xm:f>Listas!$A$2:$A$10</xm:f>
          </x14:formula1>
          <xm:sqref>J12:J13 J15:J16 J18 J7:J10</xm:sqref>
        </x14:dataValidation>
        <x14:dataValidation type="list" allowBlank="1" showInputMessage="1" showErrorMessage="1" xr:uid="{1651180C-A264-4DBE-8DDC-1E33069FADA3}">
          <x14:formula1>
            <xm:f>Listas!$R$2:$R$3</xm:f>
          </x14:formula1>
          <xm:sqref>B7 B12:B13 B15:B16 B18 B10</xm:sqref>
        </x14:dataValidation>
        <x14:dataValidation type="list" allowBlank="1" showInputMessage="1" showErrorMessage="1" xr:uid="{F4C3936E-7187-4E9B-9409-5FEAD27D909E}">
          <x14:formula1>
            <xm:f>Listas!$H$2:$H$4</xm:f>
          </x14:formula1>
          <xm:sqref>AA7 AA12:AA18 AA10</xm:sqref>
        </x14:dataValidation>
        <x14:dataValidation type="list" allowBlank="1" showInputMessage="1" showErrorMessage="1" xr:uid="{BC795DE6-5D32-4AE9-9E87-F5BDD0C633CF}">
          <x14:formula1>
            <xm:f>Listas!$I$2:$I$3</xm:f>
          </x14:formula1>
          <xm:sqref>AC7 AC12:AC18 AC10 AD7:AD18</xm:sqref>
        </x14:dataValidation>
        <x14:dataValidation type="list" allowBlank="1" showInputMessage="1" showErrorMessage="1" xr:uid="{2F1CA850-B5CC-4D9E-887D-25F63C0DF97B}">
          <x14:formula1>
            <xm:f>Listas!$J$2:$J$3</xm:f>
          </x14:formula1>
          <xm:sqref>AF7 AF12:AF18 AF10</xm:sqref>
        </x14:dataValidation>
        <x14:dataValidation type="list" allowBlank="1" showInputMessage="1" showErrorMessage="1" xr:uid="{B34E9BD0-E261-482D-BFD0-A58D3E1817FF}">
          <x14:formula1>
            <xm:f>Listas!$K$2:$K$3</xm:f>
          </x14:formula1>
          <xm:sqref>AG12:AG13 AG15:AG16 AG18 AG10 AG7</xm:sqref>
        </x14:dataValidation>
        <x14:dataValidation type="list" allowBlank="1" showInputMessage="1" showErrorMessage="1" xr:uid="{46975C80-A6DF-4BD4-BD1D-DB8F650B5A7F}">
          <x14:formula1>
            <xm:f>Listas!$L$2:$L$3</xm:f>
          </x14:formula1>
          <xm:sqref>AH12:AH13 AH15:AH16 AH18 AH10 AH7</xm:sqref>
        </x14:dataValidation>
        <x14:dataValidation type="list" allowBlank="1" showInputMessage="1" showErrorMessage="1" xr:uid="{46D6E266-95CA-41BA-99FE-E9CCB3C9174A}">
          <x14:formula1>
            <xm:f>Listas!$P$2:$P$4</xm:f>
          </x14:formula1>
          <xm:sqref>AU7 AU12:AU18 AU10</xm:sqref>
        </x14:dataValidation>
        <x14:dataValidation type="list" allowBlank="1" showInputMessage="1" showErrorMessage="1" xr:uid="{C02F0F0B-BE94-4170-B066-729F35051F44}">
          <x14:formula1>
            <xm:f>Listas!$T$2:$T$3</xm:f>
          </x14:formula1>
          <xm:sqref>AX12 BD12 AX10 AX15:AX16 BD7 BD15:BD16 BJ15:BJ16 AX7 BJ7 BJ18 BJ10 BD18 BD10 AX18 BJ12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B8B90-83EF-463B-AEBD-76689DA0F472}">
  <dimension ref="A1:W40"/>
  <sheetViews>
    <sheetView topLeftCell="F1" workbookViewId="0">
      <selection activeCell="J4" sqref="J4"/>
    </sheetView>
  </sheetViews>
  <sheetFormatPr defaultColWidth="11.42578125" defaultRowHeight="15"/>
  <cols>
    <col min="1" max="1" width="68.7109375" style="11" customWidth="1"/>
    <col min="2" max="2" width="1.5703125" customWidth="1"/>
    <col min="3" max="3" width="27.5703125" customWidth="1"/>
    <col min="4" max="4" width="1.42578125" customWidth="1"/>
    <col min="5" max="6" width="28.140625" customWidth="1"/>
    <col min="7" max="7" width="1.42578125" customWidth="1"/>
    <col min="13" max="13" width="1" customWidth="1"/>
    <col min="14" max="14" width="34.28515625" customWidth="1"/>
    <col min="15" max="15" width="1.5703125" customWidth="1"/>
    <col min="17" max="17" width="2.28515625" customWidth="1"/>
    <col min="19" max="19" width="2" customWidth="1"/>
    <col min="22" max="23" width="8.7109375" customWidth="1"/>
    <col min="24" max="24" width="15.5703125" customWidth="1"/>
  </cols>
  <sheetData>
    <row r="1" spans="1:23" ht="45" customHeight="1">
      <c r="A1" s="16" t="s">
        <v>27</v>
      </c>
      <c r="C1" s="16" t="s">
        <v>165</v>
      </c>
      <c r="E1" s="361" t="s">
        <v>166</v>
      </c>
      <c r="F1" s="361"/>
      <c r="H1" s="362" t="s">
        <v>16</v>
      </c>
      <c r="I1" s="362"/>
      <c r="J1" s="362"/>
      <c r="K1" s="362"/>
      <c r="L1" s="362"/>
      <c r="N1" s="15" t="s">
        <v>22</v>
      </c>
      <c r="P1" s="17" t="s">
        <v>45</v>
      </c>
      <c r="R1" s="17" t="s">
        <v>167</v>
      </c>
      <c r="T1" s="18" t="s">
        <v>48</v>
      </c>
    </row>
    <row r="2" spans="1:23" ht="49.5" customHeight="1">
      <c r="A2" s="19" t="s">
        <v>168</v>
      </c>
      <c r="C2" s="21" t="s">
        <v>62</v>
      </c>
      <c r="E2" s="24" t="s">
        <v>169</v>
      </c>
      <c r="F2" s="24" t="s">
        <v>31</v>
      </c>
      <c r="H2" s="32" t="s">
        <v>105</v>
      </c>
      <c r="I2" s="32" t="s">
        <v>170</v>
      </c>
      <c r="J2" s="32" t="s">
        <v>67</v>
      </c>
      <c r="K2" s="32" t="s">
        <v>68</v>
      </c>
      <c r="L2" s="32" t="s">
        <v>69</v>
      </c>
      <c r="N2" s="31" t="s">
        <v>171</v>
      </c>
      <c r="P2" s="44" t="s">
        <v>172</v>
      </c>
      <c r="R2" s="32" t="s">
        <v>53</v>
      </c>
      <c r="T2" s="36" t="s">
        <v>77</v>
      </c>
    </row>
    <row r="3" spans="1:23" ht="49.5" customHeight="1">
      <c r="A3" s="19" t="s">
        <v>173</v>
      </c>
      <c r="C3" s="21" t="s">
        <v>125</v>
      </c>
      <c r="E3" s="25" t="s">
        <v>63</v>
      </c>
      <c r="F3" s="25" t="s">
        <v>103</v>
      </c>
      <c r="H3" s="32" t="s">
        <v>65</v>
      </c>
      <c r="I3" s="32" t="s">
        <v>66</v>
      </c>
      <c r="J3" s="32" t="s">
        <v>174</v>
      </c>
      <c r="K3" s="32" t="s">
        <v>175</v>
      </c>
      <c r="L3" s="32" t="s">
        <v>176</v>
      </c>
      <c r="N3" s="33" t="s">
        <v>177</v>
      </c>
      <c r="P3" s="45" t="s">
        <v>74</v>
      </c>
      <c r="R3" s="32" t="s">
        <v>157</v>
      </c>
      <c r="T3" s="36" t="s">
        <v>178</v>
      </c>
    </row>
    <row r="4" spans="1:23" ht="96" customHeight="1">
      <c r="A4" s="19" t="s">
        <v>179</v>
      </c>
      <c r="C4" s="21" t="s">
        <v>180</v>
      </c>
      <c r="E4" s="25" t="s">
        <v>181</v>
      </c>
      <c r="F4" s="25" t="s">
        <v>182</v>
      </c>
      <c r="H4" s="32" t="s">
        <v>183</v>
      </c>
      <c r="I4" s="11"/>
      <c r="J4" s="11"/>
      <c r="K4" s="11"/>
      <c r="L4" s="11"/>
      <c r="N4" s="34" t="s">
        <v>184</v>
      </c>
      <c r="P4" s="44" t="s">
        <v>185</v>
      </c>
    </row>
    <row r="5" spans="1:23" ht="49.5" customHeight="1">
      <c r="A5" s="19" t="s">
        <v>186</v>
      </c>
      <c r="C5" s="21" t="s">
        <v>187</v>
      </c>
      <c r="E5" s="25" t="s">
        <v>126</v>
      </c>
      <c r="F5" s="25" t="s">
        <v>127</v>
      </c>
      <c r="N5" s="34" t="s">
        <v>188</v>
      </c>
    </row>
    <row r="6" spans="1:23" ht="49.5" customHeight="1">
      <c r="A6" s="19" t="s">
        <v>189</v>
      </c>
      <c r="C6" s="22" t="s">
        <v>190</v>
      </c>
      <c r="E6" s="25" t="s">
        <v>191</v>
      </c>
      <c r="F6" s="25" t="s">
        <v>192</v>
      </c>
      <c r="N6" s="30"/>
    </row>
    <row r="7" spans="1:23" ht="49.5" customHeight="1">
      <c r="A7" s="19" t="s">
        <v>193</v>
      </c>
      <c r="E7" s="25" t="s">
        <v>194</v>
      </c>
      <c r="F7" s="25" t="s">
        <v>195</v>
      </c>
    </row>
    <row r="8" spans="1:23" ht="49.5" customHeight="1">
      <c r="A8" s="19" t="s">
        <v>196</v>
      </c>
      <c r="C8" s="16" t="s">
        <v>197</v>
      </c>
      <c r="E8" s="23"/>
      <c r="F8" s="23"/>
    </row>
    <row r="9" spans="1:23" ht="51.75" customHeight="1">
      <c r="A9" s="19" t="s">
        <v>198</v>
      </c>
      <c r="C9" s="32" t="s">
        <v>199</v>
      </c>
    </row>
    <row r="10" spans="1:23" ht="55.5" customHeight="1">
      <c r="A10" s="19" t="s">
        <v>200</v>
      </c>
      <c r="C10" s="32" t="s">
        <v>201</v>
      </c>
      <c r="E10" s="23"/>
      <c r="F10" s="23"/>
    </row>
    <row r="11" spans="1:23" ht="40.5" customHeight="1">
      <c r="A11" s="19" t="s">
        <v>202</v>
      </c>
      <c r="C11" s="32" t="s">
        <v>203</v>
      </c>
    </row>
    <row r="12" spans="1:23" ht="40.5" customHeight="1">
      <c r="C12" s="32" t="s">
        <v>204</v>
      </c>
    </row>
    <row r="13" spans="1:23" ht="40.5" customHeight="1">
      <c r="C13" s="32" t="s">
        <v>205</v>
      </c>
    </row>
    <row r="14" spans="1:23" ht="40.5" customHeight="1"/>
    <row r="15" spans="1:23" ht="40.5" customHeight="1">
      <c r="V15" s="37"/>
    </row>
    <row r="16" spans="1:23">
      <c r="V16" s="38"/>
      <c r="W16" s="38"/>
    </row>
    <row r="17" spans="22:23">
      <c r="V17" s="38"/>
      <c r="W17" s="38"/>
    </row>
    <row r="18" spans="22:23">
      <c r="V18" s="38"/>
      <c r="W18" s="38"/>
    </row>
    <row r="19" spans="22:23">
      <c r="V19" s="38"/>
      <c r="W19" s="38"/>
    </row>
    <row r="20" spans="22:23">
      <c r="V20" s="38"/>
      <c r="W20" s="38"/>
    </row>
    <row r="21" spans="22:23">
      <c r="V21" s="38"/>
      <c r="W21" s="38"/>
    </row>
    <row r="22" spans="22:23">
      <c r="V22" s="38"/>
      <c r="W22" s="38"/>
    </row>
    <row r="23" spans="22:23">
      <c r="V23" s="38"/>
      <c r="W23" s="38"/>
    </row>
    <row r="24" spans="22:23">
      <c r="V24" s="38"/>
      <c r="W24" s="38"/>
    </row>
    <row r="25" spans="22:23">
      <c r="V25" s="38"/>
      <c r="W25" s="38"/>
    </row>
    <row r="26" spans="22:23">
      <c r="V26" s="38"/>
      <c r="W26" s="38"/>
    </row>
    <row r="27" spans="22:23">
      <c r="V27" s="38"/>
      <c r="W27" s="38"/>
    </row>
    <row r="28" spans="22:23">
      <c r="V28" s="38"/>
      <c r="W28" s="38"/>
    </row>
    <row r="29" spans="22:23">
      <c r="V29" s="38"/>
      <c r="W29" s="38"/>
    </row>
    <row r="30" spans="22:23">
      <c r="V30" s="38"/>
      <c r="W30" s="38"/>
    </row>
    <row r="31" spans="22:23">
      <c r="V31" s="38"/>
      <c r="W31" s="38"/>
    </row>
    <row r="32" spans="22:23">
      <c r="V32" s="38"/>
      <c r="W32" s="38"/>
    </row>
    <row r="33" spans="22:23">
      <c r="V33" s="38"/>
      <c r="W33" s="38"/>
    </row>
    <row r="34" spans="22:23">
      <c r="V34" s="38"/>
      <c r="W34" s="38"/>
    </row>
    <row r="35" spans="22:23">
      <c r="V35" s="38"/>
      <c r="W35" s="38"/>
    </row>
    <row r="36" spans="22:23">
      <c r="V36" s="38"/>
      <c r="W36" s="38"/>
    </row>
    <row r="37" spans="22:23">
      <c r="V37" s="38"/>
      <c r="W37" s="38"/>
    </row>
    <row r="38" spans="22:23">
      <c r="V38" s="38"/>
      <c r="W38" s="38"/>
    </row>
    <row r="39" spans="22:23">
      <c r="V39" s="38"/>
      <c r="W39" s="38"/>
    </row>
    <row r="40" spans="22:23">
      <c r="V40" s="38"/>
      <c r="W40" s="38"/>
    </row>
  </sheetData>
  <mergeCells count="2">
    <mergeCell ref="E1:F1"/>
    <mergeCell ref="H1:L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B677E-BDFE-4435-ACA7-0A84503A736A}">
  <dimension ref="A1:AA28"/>
  <sheetViews>
    <sheetView topLeftCell="A19" workbookViewId="0">
      <selection activeCell="D35" sqref="D35"/>
    </sheetView>
  </sheetViews>
  <sheetFormatPr defaultColWidth="11.42578125" defaultRowHeight="15"/>
  <cols>
    <col min="2" max="4" width="5.42578125" style="3" customWidth="1"/>
    <col min="5" max="19" width="5.42578125" customWidth="1"/>
    <col min="20" max="20" width="65.5703125" customWidth="1"/>
    <col min="21" max="27" width="5.42578125" customWidth="1"/>
    <col min="28" max="30" width="5.7109375" customWidth="1"/>
  </cols>
  <sheetData>
    <row r="1" spans="1:27" s="39" customFormat="1" ht="48.75" customHeight="1">
      <c r="B1" s="363" t="s">
        <v>206</v>
      </c>
      <c r="C1" s="363"/>
      <c r="D1" s="363"/>
      <c r="E1" s="363"/>
      <c r="F1" s="363"/>
      <c r="G1" s="363"/>
      <c r="H1" s="363"/>
      <c r="I1" s="363"/>
      <c r="J1" s="363"/>
      <c r="K1" s="363"/>
    </row>
    <row r="2" spans="1:27">
      <c r="C2" s="42" t="s">
        <v>23</v>
      </c>
      <c r="D2" s="40"/>
    </row>
    <row r="3" spans="1:27">
      <c r="C3" s="41">
        <v>0.2</v>
      </c>
      <c r="D3" s="41">
        <v>0.4</v>
      </c>
      <c r="E3" s="41">
        <v>0.6</v>
      </c>
      <c r="F3" s="41">
        <v>0.8</v>
      </c>
      <c r="G3" s="41">
        <v>1</v>
      </c>
      <c r="H3" s="41"/>
      <c r="I3" s="41"/>
      <c r="J3" s="41"/>
      <c r="K3" s="41"/>
      <c r="L3" s="41"/>
      <c r="M3" s="41"/>
      <c r="N3" s="41"/>
      <c r="O3" s="41"/>
      <c r="P3" s="41"/>
      <c r="Q3" s="41"/>
      <c r="R3" s="41"/>
      <c r="S3" s="41"/>
      <c r="T3" s="41"/>
      <c r="U3" s="41"/>
      <c r="V3" s="41"/>
      <c r="W3" s="41"/>
      <c r="X3" s="41"/>
      <c r="Y3" s="41"/>
      <c r="Z3" s="41"/>
      <c r="AA3" s="41"/>
    </row>
    <row r="4" spans="1:27">
      <c r="A4" s="40" t="s">
        <v>35</v>
      </c>
      <c r="B4" s="41">
        <v>0.2</v>
      </c>
      <c r="C4" s="20" t="s">
        <v>207</v>
      </c>
      <c r="D4" s="20" t="s">
        <v>207</v>
      </c>
      <c r="E4" s="20" t="s">
        <v>208</v>
      </c>
      <c r="F4" s="20" t="s">
        <v>209</v>
      </c>
      <c r="G4" s="20" t="s">
        <v>210</v>
      </c>
    </row>
    <row r="5" spans="1:27">
      <c r="B5" s="41">
        <v>0.4</v>
      </c>
      <c r="C5" s="20" t="s">
        <v>207</v>
      </c>
      <c r="D5" s="20" t="s">
        <v>208</v>
      </c>
      <c r="E5" s="20" t="s">
        <v>208</v>
      </c>
      <c r="F5" s="20" t="s">
        <v>209</v>
      </c>
      <c r="G5" s="20" t="s">
        <v>210</v>
      </c>
    </row>
    <row r="6" spans="1:27">
      <c r="B6" s="41">
        <v>0.6</v>
      </c>
      <c r="C6" s="20" t="s">
        <v>208</v>
      </c>
      <c r="D6" s="20" t="s">
        <v>208</v>
      </c>
      <c r="E6" s="20" t="s">
        <v>208</v>
      </c>
      <c r="F6" s="20" t="s">
        <v>209</v>
      </c>
      <c r="G6" s="20" t="s">
        <v>210</v>
      </c>
    </row>
    <row r="7" spans="1:27">
      <c r="B7" s="41">
        <v>0.8</v>
      </c>
      <c r="C7" s="20" t="s">
        <v>208</v>
      </c>
      <c r="D7" s="20" t="s">
        <v>208</v>
      </c>
      <c r="E7" s="20" t="s">
        <v>209</v>
      </c>
      <c r="F7" s="20" t="s">
        <v>209</v>
      </c>
      <c r="G7" s="20" t="s">
        <v>210</v>
      </c>
    </row>
    <row r="8" spans="1:27">
      <c r="B8" s="41">
        <v>1</v>
      </c>
      <c r="C8" s="20" t="s">
        <v>209</v>
      </c>
      <c r="D8" s="20" t="s">
        <v>209</v>
      </c>
      <c r="E8" s="20" t="s">
        <v>209</v>
      </c>
      <c r="F8" s="20" t="s">
        <v>209</v>
      </c>
      <c r="G8" s="20" t="s">
        <v>210</v>
      </c>
    </row>
    <row r="9" spans="1:27">
      <c r="B9" s="41"/>
    </row>
    <row r="10" spans="1:27">
      <c r="B10" s="41"/>
    </row>
    <row r="20" spans="1:10" ht="29.25" customHeight="1">
      <c r="A20" s="363" t="s">
        <v>211</v>
      </c>
      <c r="B20" s="363"/>
      <c r="C20" s="363"/>
      <c r="D20" s="363"/>
      <c r="E20" s="363"/>
      <c r="F20" s="363"/>
      <c r="G20" s="363"/>
      <c r="H20" s="363"/>
      <c r="I20" s="363"/>
      <c r="J20" s="363"/>
    </row>
    <row r="22" spans="1:10">
      <c r="C22" s="42" t="s">
        <v>23</v>
      </c>
      <c r="D22" s="40"/>
    </row>
    <row r="23" spans="1:10">
      <c r="B23" s="20"/>
      <c r="C23" s="46" t="s">
        <v>212</v>
      </c>
      <c r="D23" s="46" t="s">
        <v>213</v>
      </c>
      <c r="E23" s="46" t="s">
        <v>208</v>
      </c>
      <c r="F23" s="46" t="s">
        <v>214</v>
      </c>
      <c r="G23" s="46" t="s">
        <v>215</v>
      </c>
    </row>
    <row r="24" spans="1:10">
      <c r="A24" s="40" t="s">
        <v>35</v>
      </c>
      <c r="B24" s="46" t="s">
        <v>216</v>
      </c>
      <c r="C24" s="20" t="s">
        <v>217</v>
      </c>
      <c r="D24" s="20" t="s">
        <v>217</v>
      </c>
      <c r="E24" s="20" t="s">
        <v>210</v>
      </c>
      <c r="F24" s="20" t="s">
        <v>210</v>
      </c>
      <c r="G24" s="20" t="s">
        <v>210</v>
      </c>
    </row>
    <row r="25" spans="1:10">
      <c r="B25" s="46" t="s">
        <v>218</v>
      </c>
      <c r="C25" s="20" t="s">
        <v>217</v>
      </c>
      <c r="D25" s="20" t="s">
        <v>217</v>
      </c>
      <c r="E25" s="20" t="s">
        <v>209</v>
      </c>
      <c r="F25" s="20" t="s">
        <v>210</v>
      </c>
      <c r="G25" s="20" t="s">
        <v>210</v>
      </c>
    </row>
    <row r="26" spans="1:10">
      <c r="B26" s="46" t="s">
        <v>219</v>
      </c>
      <c r="C26" s="20" t="s">
        <v>217</v>
      </c>
      <c r="D26" s="20" t="s">
        <v>217</v>
      </c>
      <c r="E26" s="20" t="s">
        <v>209</v>
      </c>
      <c r="F26" s="20" t="s">
        <v>210</v>
      </c>
      <c r="G26" s="20" t="s">
        <v>210</v>
      </c>
    </row>
    <row r="27" spans="1:10">
      <c r="B27" s="46" t="s">
        <v>220</v>
      </c>
      <c r="C27" s="20" t="s">
        <v>217</v>
      </c>
      <c r="D27" s="20" t="s">
        <v>217</v>
      </c>
      <c r="E27" s="20" t="s">
        <v>208</v>
      </c>
      <c r="F27" s="20" t="s">
        <v>209</v>
      </c>
      <c r="G27" s="20" t="s">
        <v>210</v>
      </c>
    </row>
    <row r="28" spans="1:10">
      <c r="B28" s="46" t="s">
        <v>221</v>
      </c>
      <c r="C28" s="20" t="s">
        <v>217</v>
      </c>
      <c r="D28" s="20" t="s">
        <v>217</v>
      </c>
      <c r="E28" s="20" t="s">
        <v>208</v>
      </c>
      <c r="F28" s="20" t="s">
        <v>209</v>
      </c>
      <c r="G28" s="20" t="s">
        <v>210</v>
      </c>
    </row>
  </sheetData>
  <mergeCells count="2">
    <mergeCell ref="B1:K1"/>
    <mergeCell ref="A20:J2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253"/>
  <sheetViews>
    <sheetView topLeftCell="A177" workbookViewId="0">
      <selection activeCell="C215" sqref="C215:C219"/>
    </sheetView>
  </sheetViews>
  <sheetFormatPr defaultColWidth="11.42578125" defaultRowHeight="15"/>
  <cols>
    <col min="1" max="1" width="26.28515625" customWidth="1"/>
    <col min="2" max="2" width="27.5703125" bestFit="1" customWidth="1"/>
    <col min="3" max="3" width="42.42578125" style="3" bestFit="1" customWidth="1"/>
    <col min="4" max="4" width="31.140625" bestFit="1" customWidth="1"/>
    <col min="5" max="5" width="26.42578125" bestFit="1" customWidth="1"/>
  </cols>
  <sheetData>
    <row r="1" spans="1:3">
      <c r="A1" s="367" t="s">
        <v>222</v>
      </c>
      <c r="B1" s="367"/>
      <c r="C1" s="367"/>
    </row>
    <row r="2" spans="1:3">
      <c r="A2" s="1" t="s">
        <v>223</v>
      </c>
      <c r="B2" s="1" t="s">
        <v>224</v>
      </c>
      <c r="C2" s="1" t="s">
        <v>225</v>
      </c>
    </row>
    <row r="3" spans="1:3">
      <c r="A3" s="2" t="s">
        <v>226</v>
      </c>
      <c r="B3" s="2" t="s">
        <v>227</v>
      </c>
      <c r="C3" s="2" t="s">
        <v>228</v>
      </c>
    </row>
    <row r="4" spans="1:3">
      <c r="A4" s="2" t="s">
        <v>229</v>
      </c>
      <c r="B4" s="2" t="s">
        <v>230</v>
      </c>
      <c r="C4" s="2" t="s">
        <v>231</v>
      </c>
    </row>
    <row r="5" spans="1:3">
      <c r="A5" s="2" t="s">
        <v>232</v>
      </c>
      <c r="B5" s="2" t="s">
        <v>233</v>
      </c>
      <c r="C5" s="2" t="s">
        <v>234</v>
      </c>
    </row>
    <row r="6" spans="1:3">
      <c r="A6" s="2" t="s">
        <v>235</v>
      </c>
      <c r="B6" s="2" t="s">
        <v>236</v>
      </c>
      <c r="C6" s="2" t="s">
        <v>237</v>
      </c>
    </row>
    <row r="7" spans="1:3">
      <c r="A7" s="2" t="s">
        <v>238</v>
      </c>
      <c r="B7" s="2" t="s">
        <v>239</v>
      </c>
      <c r="C7" s="2" t="s">
        <v>240</v>
      </c>
    </row>
    <row r="8" spans="1:3">
      <c r="A8" s="2" t="s">
        <v>241</v>
      </c>
      <c r="B8" s="2" t="s">
        <v>242</v>
      </c>
      <c r="C8" s="2" t="s">
        <v>243</v>
      </c>
    </row>
    <row r="9" spans="1:3">
      <c r="A9" s="2"/>
      <c r="B9" s="2"/>
      <c r="C9" s="2" t="s">
        <v>244</v>
      </c>
    </row>
    <row r="11" spans="1:3">
      <c r="A11" s="1" t="s">
        <v>245</v>
      </c>
    </row>
    <row r="12" spans="1:3">
      <c r="A12" s="2" t="s">
        <v>238</v>
      </c>
    </row>
    <row r="13" spans="1:3">
      <c r="A13" s="2" t="s">
        <v>246</v>
      </c>
    </row>
    <row r="14" spans="1:3">
      <c r="A14" s="2" t="s">
        <v>247</v>
      </c>
    </row>
    <row r="15" spans="1:3">
      <c r="A15" s="2" t="s">
        <v>248</v>
      </c>
    </row>
    <row r="16" spans="1:3">
      <c r="A16" s="2" t="s">
        <v>236</v>
      </c>
    </row>
    <row r="17" spans="1:3">
      <c r="A17" s="2" t="s">
        <v>249</v>
      </c>
    </row>
    <row r="18" spans="1:3">
      <c r="A18" s="2" t="s">
        <v>250</v>
      </c>
    </row>
    <row r="19" spans="1:3">
      <c r="A19" s="2" t="s">
        <v>251</v>
      </c>
    </row>
    <row r="20" spans="1:3">
      <c r="A20" s="2" t="s">
        <v>252</v>
      </c>
    </row>
    <row r="22" spans="1:3">
      <c r="A22" s="367" t="s">
        <v>253</v>
      </c>
      <c r="B22" s="367"/>
    </row>
    <row r="23" spans="1:3">
      <c r="A23" s="1" t="s">
        <v>254</v>
      </c>
      <c r="B23" s="1" t="s">
        <v>255</v>
      </c>
    </row>
    <row r="24" spans="1:3">
      <c r="A24" s="2" t="s">
        <v>256</v>
      </c>
      <c r="B24" s="2" t="s">
        <v>257</v>
      </c>
    </row>
    <row r="25" spans="1:3">
      <c r="A25" s="2" t="s">
        <v>258</v>
      </c>
      <c r="B25" s="2" t="s">
        <v>259</v>
      </c>
    </row>
    <row r="26" spans="1:3">
      <c r="A26" s="2" t="s">
        <v>260</v>
      </c>
      <c r="B26" s="2" t="s">
        <v>261</v>
      </c>
    </row>
    <row r="27" spans="1:3">
      <c r="A27" s="2" t="s">
        <v>262</v>
      </c>
      <c r="B27" s="2" t="s">
        <v>263</v>
      </c>
    </row>
    <row r="28" spans="1:3">
      <c r="A28" s="2" t="s">
        <v>264</v>
      </c>
      <c r="B28" s="2" t="s">
        <v>265</v>
      </c>
    </row>
    <row r="30" spans="1:3">
      <c r="A30" s="367" t="s">
        <v>266</v>
      </c>
      <c r="B30" s="367"/>
      <c r="C30" s="367"/>
    </row>
    <row r="31" spans="1:3">
      <c r="A31" s="1" t="s">
        <v>254</v>
      </c>
      <c r="B31" s="1" t="s">
        <v>255</v>
      </c>
      <c r="C31" s="4" t="s">
        <v>266</v>
      </c>
    </row>
    <row r="32" spans="1:3">
      <c r="A32" s="5" t="s">
        <v>264</v>
      </c>
      <c r="B32" s="2" t="s">
        <v>257</v>
      </c>
      <c r="C32" s="2" t="s">
        <v>267</v>
      </c>
    </row>
    <row r="33" spans="1:3">
      <c r="A33" s="5" t="s">
        <v>264</v>
      </c>
      <c r="B33" s="2" t="s">
        <v>259</v>
      </c>
      <c r="C33" s="2" t="s">
        <v>267</v>
      </c>
    </row>
    <row r="34" spans="1:3">
      <c r="A34" s="5" t="s">
        <v>264</v>
      </c>
      <c r="B34" s="2" t="s">
        <v>261</v>
      </c>
      <c r="C34" s="2" t="s">
        <v>261</v>
      </c>
    </row>
    <row r="35" spans="1:3">
      <c r="A35" s="5" t="s">
        <v>264</v>
      </c>
      <c r="B35" s="2" t="s">
        <v>263</v>
      </c>
      <c r="C35" s="2" t="s">
        <v>268</v>
      </c>
    </row>
    <row r="36" spans="1:3">
      <c r="A36" s="5" t="s">
        <v>264</v>
      </c>
      <c r="B36" s="2" t="s">
        <v>265</v>
      </c>
      <c r="C36" s="2" t="s">
        <v>269</v>
      </c>
    </row>
    <row r="37" spans="1:3">
      <c r="A37" s="5" t="s">
        <v>262</v>
      </c>
      <c r="B37" s="2" t="s">
        <v>257</v>
      </c>
      <c r="C37" s="2" t="s">
        <v>267</v>
      </c>
    </row>
    <row r="38" spans="1:3">
      <c r="A38" s="5" t="s">
        <v>262</v>
      </c>
      <c r="B38" s="2" t="s">
        <v>259</v>
      </c>
      <c r="C38" s="2" t="s">
        <v>267</v>
      </c>
    </row>
    <row r="39" spans="1:3">
      <c r="A39" s="5" t="s">
        <v>262</v>
      </c>
      <c r="B39" s="2" t="s">
        <v>261</v>
      </c>
      <c r="C39" s="2" t="s">
        <v>261</v>
      </c>
    </row>
    <row r="40" spans="1:3">
      <c r="A40" s="5" t="s">
        <v>262</v>
      </c>
      <c r="B40" s="2" t="s">
        <v>263</v>
      </c>
      <c r="C40" s="2" t="s">
        <v>268</v>
      </c>
    </row>
    <row r="41" spans="1:3">
      <c r="A41" s="5" t="s">
        <v>262</v>
      </c>
      <c r="B41" s="2" t="s">
        <v>265</v>
      </c>
      <c r="C41" s="2" t="s">
        <v>269</v>
      </c>
    </row>
    <row r="42" spans="1:3">
      <c r="A42" s="5" t="s">
        <v>260</v>
      </c>
      <c r="B42" s="2" t="s">
        <v>257</v>
      </c>
      <c r="C42" s="2" t="s">
        <v>267</v>
      </c>
    </row>
    <row r="43" spans="1:3">
      <c r="A43" s="5" t="s">
        <v>260</v>
      </c>
      <c r="B43" s="2" t="s">
        <v>259</v>
      </c>
      <c r="C43" s="2" t="s">
        <v>261</v>
      </c>
    </row>
    <row r="44" spans="1:3">
      <c r="A44" s="5" t="s">
        <v>260</v>
      </c>
      <c r="B44" s="2" t="s">
        <v>261</v>
      </c>
      <c r="C44" s="2" t="s">
        <v>268</v>
      </c>
    </row>
    <row r="45" spans="1:3">
      <c r="A45" s="5" t="s">
        <v>260</v>
      </c>
      <c r="B45" s="2" t="s">
        <v>263</v>
      </c>
      <c r="C45" s="2" t="s">
        <v>269</v>
      </c>
    </row>
    <row r="46" spans="1:3">
      <c r="A46" s="5" t="s">
        <v>260</v>
      </c>
      <c r="B46" s="2" t="s">
        <v>265</v>
      </c>
      <c r="C46" s="2" t="s">
        <v>269</v>
      </c>
    </row>
    <row r="47" spans="1:3">
      <c r="A47" s="6" t="s">
        <v>258</v>
      </c>
      <c r="B47" s="2" t="s">
        <v>257</v>
      </c>
      <c r="C47" s="2" t="s">
        <v>261</v>
      </c>
    </row>
    <row r="48" spans="1:3">
      <c r="A48" s="6" t="s">
        <v>258</v>
      </c>
      <c r="B48" s="2" t="s">
        <v>259</v>
      </c>
      <c r="C48" s="2" t="s">
        <v>268</v>
      </c>
    </row>
    <row r="49" spans="1:3">
      <c r="A49" s="6" t="s">
        <v>258</v>
      </c>
      <c r="B49" s="2" t="s">
        <v>261</v>
      </c>
      <c r="C49" s="2" t="s">
        <v>268</v>
      </c>
    </row>
    <row r="50" spans="1:3">
      <c r="A50" s="6" t="s">
        <v>258</v>
      </c>
      <c r="B50" s="2" t="s">
        <v>263</v>
      </c>
      <c r="C50" s="2" t="s">
        <v>269</v>
      </c>
    </row>
    <row r="51" spans="1:3">
      <c r="A51" s="6" t="s">
        <v>258</v>
      </c>
      <c r="B51" s="2" t="s">
        <v>265</v>
      </c>
      <c r="C51" s="2" t="s">
        <v>269</v>
      </c>
    </row>
    <row r="52" spans="1:3">
      <c r="A52" s="7" t="s">
        <v>256</v>
      </c>
      <c r="B52" s="2" t="s">
        <v>257</v>
      </c>
      <c r="C52" s="2" t="s">
        <v>268</v>
      </c>
    </row>
    <row r="53" spans="1:3">
      <c r="A53" s="7" t="s">
        <v>256</v>
      </c>
      <c r="B53" s="2" t="s">
        <v>259</v>
      </c>
      <c r="C53" s="2" t="s">
        <v>268</v>
      </c>
    </row>
    <row r="54" spans="1:3">
      <c r="A54" s="7" t="s">
        <v>256</v>
      </c>
      <c r="B54" s="2" t="s">
        <v>261</v>
      </c>
      <c r="C54" s="2" t="s">
        <v>269</v>
      </c>
    </row>
    <row r="55" spans="1:3">
      <c r="A55" s="7" t="s">
        <v>256</v>
      </c>
      <c r="B55" s="2" t="s">
        <v>263</v>
      </c>
      <c r="C55" s="2" t="s">
        <v>269</v>
      </c>
    </row>
    <row r="56" spans="1:3">
      <c r="A56" s="7" t="s">
        <v>256</v>
      </c>
      <c r="B56" s="2" t="s">
        <v>265</v>
      </c>
      <c r="C56" s="2" t="s">
        <v>269</v>
      </c>
    </row>
    <row r="59" spans="1:3">
      <c r="A59" s="9" t="s">
        <v>270</v>
      </c>
    </row>
    <row r="60" spans="1:3">
      <c r="A60" s="8" t="s">
        <v>271</v>
      </c>
    </row>
    <row r="61" spans="1:3">
      <c r="A61" s="8" t="s">
        <v>272</v>
      </c>
    </row>
    <row r="64" spans="1:3">
      <c r="A64" s="367" t="s">
        <v>273</v>
      </c>
      <c r="B64" s="367"/>
    </row>
    <row r="65" spans="1:2">
      <c r="A65" s="366" t="s">
        <v>274</v>
      </c>
      <c r="B65" s="2">
        <v>0</v>
      </c>
    </row>
    <row r="66" spans="1:2">
      <c r="A66" s="366"/>
      <c r="B66" s="2">
        <v>15</v>
      </c>
    </row>
    <row r="67" spans="1:2">
      <c r="A67" s="366" t="s">
        <v>275</v>
      </c>
      <c r="B67" s="2">
        <v>0</v>
      </c>
    </row>
    <row r="68" spans="1:2">
      <c r="A68" s="366"/>
      <c r="B68" s="2">
        <v>15</v>
      </c>
    </row>
    <row r="69" spans="1:2">
      <c r="A69" s="366" t="s">
        <v>276</v>
      </c>
      <c r="B69" s="2">
        <v>0</v>
      </c>
    </row>
    <row r="70" spans="1:2">
      <c r="A70" s="366"/>
      <c r="B70" s="2">
        <v>10</v>
      </c>
    </row>
    <row r="71" spans="1:2">
      <c r="A71" s="366"/>
      <c r="B71" s="2">
        <v>15</v>
      </c>
    </row>
    <row r="72" spans="1:2">
      <c r="A72" s="364" t="s">
        <v>277</v>
      </c>
      <c r="B72" s="2">
        <v>0</v>
      </c>
    </row>
    <row r="73" spans="1:2">
      <c r="A73" s="364"/>
      <c r="B73" s="2">
        <v>15</v>
      </c>
    </row>
    <row r="74" spans="1:2">
      <c r="A74" s="365" t="s">
        <v>278</v>
      </c>
      <c r="B74" s="2">
        <v>0</v>
      </c>
    </row>
    <row r="75" spans="1:2">
      <c r="A75" s="365"/>
      <c r="B75" s="2">
        <v>15</v>
      </c>
    </row>
    <row r="76" spans="1:2">
      <c r="A76" s="365" t="s">
        <v>279</v>
      </c>
      <c r="B76" s="2">
        <v>0</v>
      </c>
    </row>
    <row r="77" spans="1:2">
      <c r="A77" s="365"/>
      <c r="B77" s="2">
        <v>5</v>
      </c>
    </row>
    <row r="78" spans="1:2">
      <c r="A78" s="365"/>
      <c r="B78" s="2">
        <v>10</v>
      </c>
    </row>
    <row r="82" spans="1:3">
      <c r="A82" s="368" t="s">
        <v>280</v>
      </c>
      <c r="B82" s="2" t="s">
        <v>281</v>
      </c>
    </row>
    <row r="83" spans="1:3">
      <c r="A83" s="368"/>
      <c r="B83" s="2" t="s">
        <v>261</v>
      </c>
    </row>
    <row r="84" spans="1:3">
      <c r="A84" s="368"/>
      <c r="B84" s="3" t="s">
        <v>282</v>
      </c>
    </row>
    <row r="86" spans="1:3">
      <c r="A86" s="367" t="s">
        <v>283</v>
      </c>
      <c r="B86" s="367"/>
      <c r="C86" s="367"/>
    </row>
    <row r="87" spans="1:3">
      <c r="A87" s="1" t="s">
        <v>284</v>
      </c>
      <c r="B87" s="1" t="s">
        <v>285</v>
      </c>
      <c r="C87" s="1" t="s">
        <v>286</v>
      </c>
    </row>
    <row r="88" spans="1:3">
      <c r="A88" s="2" t="s">
        <v>281</v>
      </c>
      <c r="B88" s="2" t="s">
        <v>281</v>
      </c>
      <c r="C88" s="2" t="s">
        <v>281</v>
      </c>
    </row>
    <row r="89" spans="1:3">
      <c r="A89" s="2" t="s">
        <v>281</v>
      </c>
      <c r="B89" s="2" t="s">
        <v>261</v>
      </c>
      <c r="C89" s="2" t="s">
        <v>261</v>
      </c>
    </row>
    <row r="90" spans="1:3">
      <c r="A90" s="2" t="s">
        <v>281</v>
      </c>
      <c r="B90" s="2" t="s">
        <v>282</v>
      </c>
      <c r="C90" s="2" t="s">
        <v>282</v>
      </c>
    </row>
    <row r="91" spans="1:3">
      <c r="A91" s="2" t="s">
        <v>261</v>
      </c>
      <c r="B91" s="2" t="s">
        <v>281</v>
      </c>
      <c r="C91" s="2" t="s">
        <v>261</v>
      </c>
    </row>
    <row r="92" spans="1:3">
      <c r="A92" s="2" t="s">
        <v>261</v>
      </c>
      <c r="B92" s="2" t="s">
        <v>261</v>
      </c>
      <c r="C92" s="2" t="s">
        <v>261</v>
      </c>
    </row>
    <row r="93" spans="1:3">
      <c r="A93" s="2" t="s">
        <v>261</v>
      </c>
      <c r="B93" s="2" t="s">
        <v>282</v>
      </c>
      <c r="C93" s="2" t="s">
        <v>282</v>
      </c>
    </row>
    <row r="94" spans="1:3">
      <c r="A94" s="2" t="s">
        <v>282</v>
      </c>
      <c r="B94" s="2" t="s">
        <v>281</v>
      </c>
      <c r="C94" s="2" t="s">
        <v>282</v>
      </c>
    </row>
    <row r="95" spans="1:3">
      <c r="A95" s="2" t="s">
        <v>282</v>
      </c>
      <c r="B95" s="2" t="s">
        <v>261</v>
      </c>
      <c r="C95" s="2" t="s">
        <v>282</v>
      </c>
    </row>
    <row r="96" spans="1:3">
      <c r="A96" s="2" t="s">
        <v>282</v>
      </c>
      <c r="B96" s="2" t="s">
        <v>282</v>
      </c>
      <c r="C96" s="2" t="s">
        <v>282</v>
      </c>
    </row>
    <row r="99" spans="1:3" ht="15" customHeight="1">
      <c r="A99" s="364" t="s">
        <v>287</v>
      </c>
      <c r="B99" s="364"/>
      <c r="C99" s="11"/>
    </row>
    <row r="100" spans="1:3">
      <c r="A100" s="2">
        <v>1</v>
      </c>
      <c r="B100" s="2" t="s">
        <v>282</v>
      </c>
    </row>
    <row r="101" spans="1:3">
      <c r="A101" s="2">
        <v>2</v>
      </c>
      <c r="B101" s="2" t="s">
        <v>282</v>
      </c>
    </row>
    <row r="102" spans="1:3">
      <c r="A102" s="2">
        <v>3</v>
      </c>
      <c r="B102" s="2" t="s">
        <v>282</v>
      </c>
    </row>
    <row r="103" spans="1:3">
      <c r="A103" s="2">
        <v>4</v>
      </c>
      <c r="B103" s="2" t="s">
        <v>282</v>
      </c>
    </row>
    <row r="104" spans="1:3">
      <c r="A104" s="2">
        <v>5</v>
      </c>
      <c r="B104" s="2" t="s">
        <v>282</v>
      </c>
    </row>
    <row r="105" spans="1:3">
      <c r="A105" s="2">
        <v>6</v>
      </c>
      <c r="B105" s="2" t="s">
        <v>282</v>
      </c>
    </row>
    <row r="106" spans="1:3">
      <c r="A106" s="2">
        <v>7</v>
      </c>
      <c r="B106" s="2" t="s">
        <v>282</v>
      </c>
    </row>
    <row r="107" spans="1:3">
      <c r="A107" s="2">
        <v>8</v>
      </c>
      <c r="B107" s="2" t="s">
        <v>282</v>
      </c>
    </row>
    <row r="108" spans="1:3">
      <c r="A108" s="2">
        <v>9</v>
      </c>
      <c r="B108" s="2" t="s">
        <v>282</v>
      </c>
    </row>
    <row r="109" spans="1:3">
      <c r="A109" s="2">
        <v>10</v>
      </c>
      <c r="B109" s="2" t="s">
        <v>282</v>
      </c>
    </row>
    <row r="110" spans="1:3">
      <c r="A110" s="2">
        <v>11</v>
      </c>
      <c r="B110" s="2" t="s">
        <v>282</v>
      </c>
    </row>
    <row r="111" spans="1:3">
      <c r="A111" s="2">
        <v>12</v>
      </c>
      <c r="B111" s="2" t="s">
        <v>282</v>
      </c>
    </row>
    <row r="112" spans="1:3">
      <c r="A112" s="2">
        <v>13</v>
      </c>
      <c r="B112" s="2" t="s">
        <v>282</v>
      </c>
    </row>
    <row r="113" spans="1:2">
      <c r="A113" s="2">
        <v>14</v>
      </c>
      <c r="B113" s="2" t="s">
        <v>282</v>
      </c>
    </row>
    <row r="114" spans="1:2">
      <c r="A114" s="2">
        <v>15</v>
      </c>
      <c r="B114" s="2" t="s">
        <v>282</v>
      </c>
    </row>
    <row r="115" spans="1:2">
      <c r="A115" s="2">
        <v>16</v>
      </c>
      <c r="B115" s="2" t="s">
        <v>282</v>
      </c>
    </row>
    <row r="116" spans="1:2">
      <c r="A116" s="2">
        <v>17</v>
      </c>
      <c r="B116" s="2" t="s">
        <v>282</v>
      </c>
    </row>
    <row r="117" spans="1:2">
      <c r="A117" s="2">
        <v>18</v>
      </c>
      <c r="B117" s="2" t="s">
        <v>282</v>
      </c>
    </row>
    <row r="118" spans="1:2">
      <c r="A118" s="2">
        <v>19</v>
      </c>
      <c r="B118" s="2" t="s">
        <v>282</v>
      </c>
    </row>
    <row r="119" spans="1:2">
      <c r="A119" s="2">
        <v>20</v>
      </c>
      <c r="B119" s="2" t="s">
        <v>282</v>
      </c>
    </row>
    <row r="120" spans="1:2">
      <c r="A120" s="2">
        <v>21</v>
      </c>
      <c r="B120" s="2" t="s">
        <v>282</v>
      </c>
    </row>
    <row r="121" spans="1:2">
      <c r="A121" s="2">
        <v>22</v>
      </c>
      <c r="B121" s="2" t="s">
        <v>282</v>
      </c>
    </row>
    <row r="122" spans="1:2">
      <c r="A122" s="2">
        <v>23</v>
      </c>
      <c r="B122" s="2" t="s">
        <v>282</v>
      </c>
    </row>
    <row r="123" spans="1:2">
      <c r="A123" s="2">
        <v>24</v>
      </c>
      <c r="B123" s="2" t="s">
        <v>282</v>
      </c>
    </row>
    <row r="124" spans="1:2">
      <c r="A124" s="2">
        <v>25</v>
      </c>
      <c r="B124" s="2" t="s">
        <v>282</v>
      </c>
    </row>
    <row r="125" spans="1:2">
      <c r="A125" s="2">
        <v>26</v>
      </c>
      <c r="B125" s="2" t="s">
        <v>282</v>
      </c>
    </row>
    <row r="126" spans="1:2">
      <c r="A126" s="2">
        <v>27</v>
      </c>
      <c r="B126" s="2" t="s">
        <v>282</v>
      </c>
    </row>
    <row r="127" spans="1:2">
      <c r="A127" s="2">
        <v>28</v>
      </c>
      <c r="B127" s="2" t="s">
        <v>282</v>
      </c>
    </row>
    <row r="128" spans="1:2">
      <c r="A128" s="2">
        <v>29</v>
      </c>
      <c r="B128" s="2" t="s">
        <v>282</v>
      </c>
    </row>
    <row r="129" spans="1:2">
      <c r="A129" s="2">
        <v>30</v>
      </c>
      <c r="B129" s="2" t="s">
        <v>282</v>
      </c>
    </row>
    <row r="130" spans="1:2">
      <c r="A130" s="2">
        <v>31</v>
      </c>
      <c r="B130" s="2" t="s">
        <v>282</v>
      </c>
    </row>
    <row r="131" spans="1:2">
      <c r="A131" s="2">
        <v>32</v>
      </c>
      <c r="B131" s="2" t="s">
        <v>282</v>
      </c>
    </row>
    <row r="132" spans="1:2">
      <c r="A132" s="2">
        <v>33</v>
      </c>
      <c r="B132" s="2" t="s">
        <v>282</v>
      </c>
    </row>
    <row r="133" spans="1:2">
      <c r="A133" s="2">
        <v>34</v>
      </c>
      <c r="B133" s="2" t="s">
        <v>282</v>
      </c>
    </row>
    <row r="134" spans="1:2">
      <c r="A134" s="2">
        <v>35</v>
      </c>
      <c r="B134" s="2" t="s">
        <v>282</v>
      </c>
    </row>
    <row r="135" spans="1:2">
      <c r="A135" s="2">
        <v>36</v>
      </c>
      <c r="B135" s="2" t="s">
        <v>282</v>
      </c>
    </row>
    <row r="136" spans="1:2">
      <c r="A136" s="2">
        <v>37</v>
      </c>
      <c r="B136" s="2" t="s">
        <v>282</v>
      </c>
    </row>
    <row r="137" spans="1:2">
      <c r="A137" s="2">
        <v>38</v>
      </c>
      <c r="B137" s="2" t="s">
        <v>282</v>
      </c>
    </row>
    <row r="138" spans="1:2">
      <c r="A138" s="2">
        <v>39</v>
      </c>
      <c r="B138" s="2" t="s">
        <v>282</v>
      </c>
    </row>
    <row r="139" spans="1:2">
      <c r="A139" s="2">
        <v>40</v>
      </c>
      <c r="B139" s="2" t="s">
        <v>282</v>
      </c>
    </row>
    <row r="140" spans="1:2">
      <c r="A140" s="2">
        <v>41</v>
      </c>
      <c r="B140" s="2" t="s">
        <v>282</v>
      </c>
    </row>
    <row r="141" spans="1:2">
      <c r="A141" s="2">
        <v>42</v>
      </c>
      <c r="B141" s="2" t="s">
        <v>282</v>
      </c>
    </row>
    <row r="142" spans="1:2">
      <c r="A142" s="2">
        <v>43</v>
      </c>
      <c r="B142" s="2" t="s">
        <v>282</v>
      </c>
    </row>
    <row r="143" spans="1:2">
      <c r="A143" s="2">
        <v>44</v>
      </c>
      <c r="B143" s="2" t="s">
        <v>282</v>
      </c>
    </row>
    <row r="144" spans="1:2">
      <c r="A144" s="2">
        <v>45</v>
      </c>
      <c r="B144" s="2" t="s">
        <v>282</v>
      </c>
    </row>
    <row r="145" spans="1:2">
      <c r="A145" s="2">
        <v>46</v>
      </c>
      <c r="B145" s="2" t="s">
        <v>282</v>
      </c>
    </row>
    <row r="146" spans="1:2">
      <c r="A146" s="2">
        <v>47</v>
      </c>
      <c r="B146" s="2" t="s">
        <v>282</v>
      </c>
    </row>
    <row r="147" spans="1:2">
      <c r="A147" s="2">
        <v>48</v>
      </c>
      <c r="B147" s="2" t="s">
        <v>282</v>
      </c>
    </row>
    <row r="148" spans="1:2">
      <c r="A148" s="2">
        <v>49</v>
      </c>
      <c r="B148" s="2" t="s">
        <v>282</v>
      </c>
    </row>
    <row r="149" spans="1:2">
      <c r="A149" s="2">
        <v>50</v>
      </c>
      <c r="B149" s="2" t="s">
        <v>261</v>
      </c>
    </row>
    <row r="150" spans="1:2">
      <c r="A150" s="2">
        <v>51</v>
      </c>
      <c r="B150" s="2" t="s">
        <v>261</v>
      </c>
    </row>
    <row r="151" spans="1:2">
      <c r="A151" s="2">
        <v>52</v>
      </c>
      <c r="B151" s="2" t="s">
        <v>261</v>
      </c>
    </row>
    <row r="152" spans="1:2">
      <c r="A152" s="2">
        <v>53</v>
      </c>
      <c r="B152" s="2" t="s">
        <v>261</v>
      </c>
    </row>
    <row r="153" spans="1:2">
      <c r="A153" s="2">
        <v>54</v>
      </c>
      <c r="B153" s="2" t="s">
        <v>261</v>
      </c>
    </row>
    <row r="154" spans="1:2">
      <c r="A154" s="2">
        <v>55</v>
      </c>
      <c r="B154" s="2" t="s">
        <v>261</v>
      </c>
    </row>
    <row r="155" spans="1:2">
      <c r="A155" s="2">
        <v>56</v>
      </c>
      <c r="B155" s="2" t="s">
        <v>261</v>
      </c>
    </row>
    <row r="156" spans="1:2">
      <c r="A156" s="2">
        <v>57</v>
      </c>
      <c r="B156" s="2" t="s">
        <v>261</v>
      </c>
    </row>
    <row r="157" spans="1:2">
      <c r="A157" s="2">
        <v>58</v>
      </c>
      <c r="B157" s="2" t="s">
        <v>261</v>
      </c>
    </row>
    <row r="158" spans="1:2">
      <c r="A158" s="2">
        <v>59</v>
      </c>
      <c r="B158" s="2" t="s">
        <v>261</v>
      </c>
    </row>
    <row r="159" spans="1:2">
      <c r="A159" s="2">
        <v>60</v>
      </c>
      <c r="B159" s="2" t="s">
        <v>261</v>
      </c>
    </row>
    <row r="160" spans="1:2">
      <c r="A160" s="2">
        <v>61</v>
      </c>
      <c r="B160" s="2" t="s">
        <v>261</v>
      </c>
    </row>
    <row r="161" spans="1:2">
      <c r="A161" s="2">
        <v>62</v>
      </c>
      <c r="B161" s="2" t="s">
        <v>261</v>
      </c>
    </row>
    <row r="162" spans="1:2">
      <c r="A162" s="2">
        <v>63</v>
      </c>
      <c r="B162" s="2" t="s">
        <v>261</v>
      </c>
    </row>
    <row r="163" spans="1:2">
      <c r="A163" s="2">
        <v>64</v>
      </c>
      <c r="B163" s="2" t="s">
        <v>261</v>
      </c>
    </row>
    <row r="164" spans="1:2">
      <c r="A164" s="2">
        <v>65</v>
      </c>
      <c r="B164" s="2" t="s">
        <v>261</v>
      </c>
    </row>
    <row r="165" spans="1:2">
      <c r="A165" s="2">
        <v>66</v>
      </c>
      <c r="B165" s="2" t="s">
        <v>261</v>
      </c>
    </row>
    <row r="166" spans="1:2">
      <c r="A166" s="2">
        <v>67</v>
      </c>
      <c r="B166" s="2" t="s">
        <v>261</v>
      </c>
    </row>
    <row r="167" spans="1:2">
      <c r="A167" s="2">
        <v>68</v>
      </c>
      <c r="B167" s="2" t="s">
        <v>261</v>
      </c>
    </row>
    <row r="168" spans="1:2">
      <c r="A168" s="2">
        <v>69</v>
      </c>
      <c r="B168" s="2" t="s">
        <v>261</v>
      </c>
    </row>
    <row r="169" spans="1:2">
      <c r="A169" s="2">
        <v>70</v>
      </c>
      <c r="B169" s="2" t="s">
        <v>261</v>
      </c>
    </row>
    <row r="170" spans="1:2">
      <c r="A170" s="2">
        <v>71</v>
      </c>
      <c r="B170" s="2" t="s">
        <v>261</v>
      </c>
    </row>
    <row r="171" spans="1:2">
      <c r="A171" s="2">
        <v>72</v>
      </c>
      <c r="B171" s="2" t="s">
        <v>261</v>
      </c>
    </row>
    <row r="172" spans="1:2">
      <c r="A172" s="2">
        <v>73</v>
      </c>
      <c r="B172" s="2" t="s">
        <v>261</v>
      </c>
    </row>
    <row r="173" spans="1:2">
      <c r="A173" s="2">
        <v>74</v>
      </c>
      <c r="B173" s="2" t="s">
        <v>261</v>
      </c>
    </row>
    <row r="174" spans="1:2">
      <c r="A174" s="2">
        <v>75</v>
      </c>
      <c r="B174" s="2" t="s">
        <v>261</v>
      </c>
    </row>
    <row r="175" spans="1:2">
      <c r="A175" s="2">
        <v>76</v>
      </c>
      <c r="B175" s="2" t="s">
        <v>261</v>
      </c>
    </row>
    <row r="176" spans="1:2">
      <c r="A176" s="2">
        <v>77</v>
      </c>
      <c r="B176" s="2" t="s">
        <v>261</v>
      </c>
    </row>
    <row r="177" spans="1:2">
      <c r="A177" s="2">
        <v>78</v>
      </c>
      <c r="B177" s="2" t="s">
        <v>261</v>
      </c>
    </row>
    <row r="178" spans="1:2">
      <c r="A178" s="2">
        <v>79</v>
      </c>
      <c r="B178" s="2" t="s">
        <v>261</v>
      </c>
    </row>
    <row r="179" spans="1:2">
      <c r="A179" s="2">
        <v>80</v>
      </c>
      <c r="B179" s="2" t="s">
        <v>261</v>
      </c>
    </row>
    <row r="180" spans="1:2">
      <c r="A180" s="2">
        <v>81</v>
      </c>
      <c r="B180" s="2" t="s">
        <v>261</v>
      </c>
    </row>
    <row r="181" spans="1:2">
      <c r="A181" s="2">
        <v>82</v>
      </c>
      <c r="B181" s="2" t="s">
        <v>261</v>
      </c>
    </row>
    <row r="182" spans="1:2">
      <c r="A182" s="2">
        <v>83</v>
      </c>
      <c r="B182" s="2" t="s">
        <v>261</v>
      </c>
    </row>
    <row r="183" spans="1:2">
      <c r="A183" s="2">
        <v>84</v>
      </c>
      <c r="B183" s="2" t="s">
        <v>261</v>
      </c>
    </row>
    <row r="184" spans="1:2">
      <c r="A184" s="2">
        <v>85</v>
      </c>
      <c r="B184" s="2" t="s">
        <v>261</v>
      </c>
    </row>
    <row r="185" spans="1:2">
      <c r="A185" s="2">
        <v>86</v>
      </c>
      <c r="B185" s="2" t="s">
        <v>261</v>
      </c>
    </row>
    <row r="186" spans="1:2">
      <c r="A186" s="2">
        <v>87</v>
      </c>
      <c r="B186" s="2" t="s">
        <v>261</v>
      </c>
    </row>
    <row r="187" spans="1:2">
      <c r="A187" s="2">
        <v>88</v>
      </c>
      <c r="B187" s="2" t="s">
        <v>261</v>
      </c>
    </row>
    <row r="188" spans="1:2">
      <c r="A188" s="2">
        <v>89</v>
      </c>
      <c r="B188" s="2" t="s">
        <v>261</v>
      </c>
    </row>
    <row r="189" spans="1:2">
      <c r="A189" s="2">
        <v>90</v>
      </c>
      <c r="B189" s="2" t="s">
        <v>261</v>
      </c>
    </row>
    <row r="190" spans="1:2">
      <c r="A190" s="2">
        <v>91</v>
      </c>
      <c r="B190" s="2" t="s">
        <v>261</v>
      </c>
    </row>
    <row r="191" spans="1:2">
      <c r="A191" s="2">
        <v>92</v>
      </c>
      <c r="B191" s="2" t="s">
        <v>261</v>
      </c>
    </row>
    <row r="192" spans="1:2">
      <c r="A192" s="2">
        <v>93</v>
      </c>
      <c r="B192" s="2" t="s">
        <v>261</v>
      </c>
    </row>
    <row r="193" spans="1:2">
      <c r="A193" s="2">
        <v>94</v>
      </c>
      <c r="B193" s="2" t="s">
        <v>261</v>
      </c>
    </row>
    <row r="194" spans="1:2">
      <c r="A194" s="2">
        <v>95</v>
      </c>
      <c r="B194" s="2" t="s">
        <v>261</v>
      </c>
    </row>
    <row r="195" spans="1:2">
      <c r="A195" s="2">
        <v>96</v>
      </c>
      <c r="B195" s="2" t="s">
        <v>261</v>
      </c>
    </row>
    <row r="196" spans="1:2">
      <c r="A196" s="2">
        <v>97</v>
      </c>
      <c r="B196" s="2" t="s">
        <v>261</v>
      </c>
    </row>
    <row r="197" spans="1:2">
      <c r="A197" s="2">
        <v>98</v>
      </c>
      <c r="B197" s="2" t="s">
        <v>261</v>
      </c>
    </row>
    <row r="198" spans="1:2">
      <c r="A198" s="2">
        <v>99</v>
      </c>
      <c r="B198" s="2" t="s">
        <v>261</v>
      </c>
    </row>
    <row r="199" spans="1:2">
      <c r="A199" s="2">
        <v>100</v>
      </c>
      <c r="B199" s="2" t="s">
        <v>281</v>
      </c>
    </row>
    <row r="201" spans="1:2" ht="69.75" customHeight="1">
      <c r="A201" s="365" t="s">
        <v>288</v>
      </c>
      <c r="B201" s="365" t="s">
        <v>289</v>
      </c>
    </row>
    <row r="202" spans="1:2">
      <c r="A202" s="366"/>
      <c r="B202" s="366"/>
    </row>
    <row r="203" spans="1:2">
      <c r="A203" s="2" t="s">
        <v>290</v>
      </c>
      <c r="B203" s="2" t="s">
        <v>290</v>
      </c>
    </row>
    <row r="204" spans="1:2">
      <c r="A204" s="2" t="s">
        <v>291</v>
      </c>
      <c r="B204" s="2" t="s">
        <v>292</v>
      </c>
    </row>
    <row r="205" spans="1:2">
      <c r="A205" s="2"/>
      <c r="B205" s="2" t="s">
        <v>291</v>
      </c>
    </row>
    <row r="207" spans="1:2" ht="15" customHeight="1">
      <c r="A207" s="364" t="s">
        <v>293</v>
      </c>
      <c r="B207" s="364"/>
    </row>
    <row r="208" spans="1:2">
      <c r="A208" s="1" t="s">
        <v>290</v>
      </c>
      <c r="B208" s="2">
        <v>2</v>
      </c>
    </row>
    <row r="209" spans="1:3">
      <c r="A209" s="1" t="s">
        <v>292</v>
      </c>
      <c r="B209" s="2">
        <v>1</v>
      </c>
    </row>
    <row r="210" spans="1:3">
      <c r="A210" s="1" t="s">
        <v>291</v>
      </c>
      <c r="B210" s="2">
        <v>0</v>
      </c>
    </row>
    <row r="214" spans="1:3">
      <c r="A214" s="1" t="s">
        <v>294</v>
      </c>
      <c r="B214" s="1" t="s">
        <v>295</v>
      </c>
      <c r="C214" s="1" t="s">
        <v>296</v>
      </c>
    </row>
    <row r="215" spans="1:3">
      <c r="A215" s="2" t="s">
        <v>281</v>
      </c>
      <c r="B215" s="2" t="s">
        <v>290</v>
      </c>
      <c r="C215" s="2">
        <v>2</v>
      </c>
    </row>
    <row r="216" spans="1:3">
      <c r="A216" s="2" t="s">
        <v>281</v>
      </c>
      <c r="B216" s="2" t="s">
        <v>291</v>
      </c>
      <c r="C216" s="2">
        <v>0</v>
      </c>
    </row>
    <row r="217" spans="1:3">
      <c r="A217" s="2" t="s">
        <v>261</v>
      </c>
      <c r="B217" s="2" t="s">
        <v>290</v>
      </c>
      <c r="C217" s="2">
        <v>1</v>
      </c>
    </row>
    <row r="218" spans="1:3">
      <c r="A218" s="2" t="s">
        <v>261</v>
      </c>
      <c r="B218" s="2" t="s">
        <v>291</v>
      </c>
      <c r="C218" s="2">
        <v>0</v>
      </c>
    </row>
    <row r="219" spans="1:3">
      <c r="A219" s="2" t="s">
        <v>282</v>
      </c>
      <c r="B219" s="2" t="s">
        <v>290</v>
      </c>
      <c r="C219" s="2">
        <v>0</v>
      </c>
    </row>
    <row r="220" spans="1:3">
      <c r="A220" s="2" t="s">
        <v>282</v>
      </c>
      <c r="B220" s="2" t="s">
        <v>291</v>
      </c>
      <c r="C220" s="2">
        <v>0</v>
      </c>
    </row>
    <row r="222" spans="1:3">
      <c r="A222" s="1" t="s">
        <v>297</v>
      </c>
      <c r="B222" s="1" t="s">
        <v>298</v>
      </c>
      <c r="C222" s="1" t="s">
        <v>299</v>
      </c>
    </row>
    <row r="223" spans="1:3">
      <c r="A223" s="2" t="s">
        <v>281</v>
      </c>
      <c r="B223" s="2" t="s">
        <v>290</v>
      </c>
      <c r="C223" s="2">
        <v>2</v>
      </c>
    </row>
    <row r="224" spans="1:3">
      <c r="A224" s="2" t="s">
        <v>281</v>
      </c>
      <c r="B224" s="2" t="s">
        <v>292</v>
      </c>
      <c r="C224" s="2">
        <v>1</v>
      </c>
    </row>
    <row r="225" spans="1:5">
      <c r="A225" s="2" t="s">
        <v>281</v>
      </c>
      <c r="B225" s="2" t="s">
        <v>291</v>
      </c>
      <c r="C225" s="2">
        <v>0</v>
      </c>
    </row>
    <row r="226" spans="1:5">
      <c r="A226" s="2" t="s">
        <v>261</v>
      </c>
      <c r="B226" s="2" t="s">
        <v>290</v>
      </c>
      <c r="C226" s="2">
        <v>1</v>
      </c>
    </row>
    <row r="227" spans="1:5">
      <c r="A227" s="2" t="s">
        <v>261</v>
      </c>
      <c r="B227" s="2" t="s">
        <v>292</v>
      </c>
      <c r="C227" s="2">
        <v>0</v>
      </c>
      <c r="E227" s="3"/>
    </row>
    <row r="228" spans="1:5">
      <c r="A228" s="2" t="s">
        <v>261</v>
      </c>
      <c r="B228" s="2" t="s">
        <v>291</v>
      </c>
      <c r="C228" s="2">
        <v>0</v>
      </c>
    </row>
    <row r="229" spans="1:5">
      <c r="A229" s="2" t="s">
        <v>282</v>
      </c>
      <c r="B229" s="2" t="s">
        <v>290</v>
      </c>
      <c r="C229" s="2">
        <v>0</v>
      </c>
    </row>
    <row r="230" spans="1:5">
      <c r="A230" s="2" t="s">
        <v>282</v>
      </c>
      <c r="B230" s="2" t="s">
        <v>292</v>
      </c>
      <c r="C230" s="2">
        <v>0</v>
      </c>
      <c r="E230" s="3"/>
    </row>
    <row r="231" spans="1:5">
      <c r="A231" s="2" t="s">
        <v>282</v>
      </c>
      <c r="B231" s="2" t="s">
        <v>291</v>
      </c>
      <c r="C231" s="2">
        <v>0</v>
      </c>
    </row>
    <row r="233" spans="1:5">
      <c r="A233" s="12" t="s">
        <v>300</v>
      </c>
      <c r="B233" s="1" t="s">
        <v>254</v>
      </c>
      <c r="C233" s="1" t="s">
        <v>255</v>
      </c>
      <c r="E233" s="3"/>
    </row>
    <row r="234" spans="1:5">
      <c r="A234" s="12">
        <v>1</v>
      </c>
      <c r="B234" s="2" t="s">
        <v>264</v>
      </c>
      <c r="C234" s="2" t="s">
        <v>257</v>
      </c>
    </row>
    <row r="235" spans="1:5">
      <c r="A235" s="12">
        <v>2</v>
      </c>
      <c r="B235" s="2" t="s">
        <v>262</v>
      </c>
      <c r="C235" s="2" t="s">
        <v>259</v>
      </c>
    </row>
    <row r="236" spans="1:5">
      <c r="A236" s="12">
        <v>3</v>
      </c>
      <c r="B236" s="2" t="s">
        <v>301</v>
      </c>
      <c r="C236" s="2" t="s">
        <v>261</v>
      </c>
    </row>
    <row r="237" spans="1:5">
      <c r="A237" s="12">
        <v>4</v>
      </c>
      <c r="B237" s="2" t="s">
        <v>258</v>
      </c>
      <c r="C237" s="2" t="s">
        <v>263</v>
      </c>
    </row>
    <row r="238" spans="1:5">
      <c r="A238" s="12">
        <v>5</v>
      </c>
      <c r="B238" s="2" t="s">
        <v>256</v>
      </c>
      <c r="C238" s="2" t="s">
        <v>265</v>
      </c>
    </row>
    <row r="240" spans="1:5">
      <c r="A240" s="1" t="s">
        <v>302</v>
      </c>
    </row>
    <row r="241" spans="1:1">
      <c r="A241" s="2" t="s">
        <v>303</v>
      </c>
    </row>
    <row r="242" spans="1:1">
      <c r="A242" s="2" t="s">
        <v>304</v>
      </c>
    </row>
    <row r="243" spans="1:1">
      <c r="A243" s="2" t="s">
        <v>305</v>
      </c>
    </row>
    <row r="244" spans="1:1">
      <c r="A244" s="2" t="s">
        <v>306</v>
      </c>
    </row>
    <row r="246" spans="1:1">
      <c r="A246" s="1" t="s">
        <v>307</v>
      </c>
    </row>
    <row r="247" spans="1:1">
      <c r="A247" s="2" t="s">
        <v>272</v>
      </c>
    </row>
    <row r="248" spans="1:1">
      <c r="A248" s="2" t="s">
        <v>271</v>
      </c>
    </row>
    <row r="250" spans="1:1" ht="28.5" customHeight="1">
      <c r="A250" s="10" t="s">
        <v>308</v>
      </c>
    </row>
    <row r="251" spans="1:1">
      <c r="A251" s="2" t="s">
        <v>309</v>
      </c>
    </row>
    <row r="252" spans="1:1">
      <c r="A252" s="2" t="s">
        <v>310</v>
      </c>
    </row>
    <row r="253" spans="1:1">
      <c r="A253" s="2" t="s">
        <v>311</v>
      </c>
    </row>
  </sheetData>
  <mergeCells count="16">
    <mergeCell ref="A99:B99"/>
    <mergeCell ref="A201:A202"/>
    <mergeCell ref="B201:B202"/>
    <mergeCell ref="A207:B207"/>
    <mergeCell ref="A1:C1"/>
    <mergeCell ref="A22:B22"/>
    <mergeCell ref="A30:C30"/>
    <mergeCell ref="A65:A66"/>
    <mergeCell ref="A64:B64"/>
    <mergeCell ref="A82:A84"/>
    <mergeCell ref="A86:C86"/>
    <mergeCell ref="A67:A68"/>
    <mergeCell ref="A69:A71"/>
    <mergeCell ref="A72:A73"/>
    <mergeCell ref="A74:A75"/>
    <mergeCell ref="A76:A78"/>
  </mergeCells>
  <conditionalFormatting sqref="B32:B56">
    <cfRule type="cellIs" dxfId="8" priority="5" operator="equal">
      <formula>"CATASTROFICO"</formula>
    </cfRule>
    <cfRule type="cellIs" dxfId="7" priority="6" operator="equal">
      <formula>"MAYOR"</formula>
    </cfRule>
    <cfRule type="cellIs" dxfId="6" priority="7" operator="equal">
      <formula>"MODERADO"</formula>
    </cfRule>
    <cfRule type="cellIs" dxfId="5" priority="8" operator="equal">
      <formula>"MENOR"</formula>
    </cfRule>
    <cfRule type="cellIs" dxfId="4" priority="9" operator="equal">
      <formula>"INSIGNIFICANTE"</formula>
    </cfRule>
  </conditionalFormatting>
  <conditionalFormatting sqref="C32:C56">
    <cfRule type="cellIs" dxfId="3" priority="1" operator="equal">
      <formula>"EXTREMO"</formula>
    </cfRule>
    <cfRule type="cellIs" dxfId="2" priority="2" operator="equal">
      <formula>"ALTO"</formula>
    </cfRule>
    <cfRule type="cellIs" dxfId="1" priority="3" operator="equal">
      <formula>"MODERADO"</formula>
    </cfRule>
    <cfRule type="cellIs" dxfId="0" priority="4" operator="equal">
      <formula>"BAJO"</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11291c-4e20-41c5-bd77-368ee8b03ca4" xsi:nil="true"/>
    <lcf76f155ced4ddcb4097134ff3c332f xmlns="6aeadf18-1425-45c8-9796-bcaa77df07f6">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60B07941C47493459C24F886EB3267AC" ma:contentTypeVersion="15" ma:contentTypeDescription="Crear nuevo documento." ma:contentTypeScope="" ma:versionID="dcaf872b9d510e18dbef890099455cef">
  <xsd:schema xmlns:xsd="http://www.w3.org/2001/XMLSchema" xmlns:xs="http://www.w3.org/2001/XMLSchema" xmlns:p="http://schemas.microsoft.com/office/2006/metadata/properties" xmlns:ns2="6aeadf18-1425-45c8-9796-bcaa77df07f6" xmlns:ns3="de11291c-4e20-41c5-bd77-368ee8b03ca4" targetNamespace="http://schemas.microsoft.com/office/2006/metadata/properties" ma:root="true" ma:fieldsID="7c8736dba428c2ae3e3c98c0e3331eef" ns2:_="" ns3:_="">
    <xsd:import namespace="6aeadf18-1425-45c8-9796-bcaa77df07f6"/>
    <xsd:import namespace="de11291c-4e20-41c5-bd77-368ee8b03ca4"/>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LengthInSeconds"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eadf18-1425-45c8-9796-bcaa77df07f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KeyPoints" ma:index="11" nillable="true" ma:displayName="MediaServiceAutoKeyPoints" ma:hidden="true" ma:internalName="MediaServiceAutoKeyPoints" ma:readOnly="true">
      <xsd:simpleType>
        <xsd:restriction base="dms:Note"/>
      </xsd:simpleType>
    </xsd:element>
    <xsd:element name="MediaServiceKeyPoints" ma:index="12" nillable="true" ma:displayName="KeyPoints" ma:internalName="MediaServiceKeyPoints" ma:readOnly="true">
      <xsd:simpleType>
        <xsd:restriction base="dms:Note">
          <xsd:maxLength value="255"/>
        </xsd:restriction>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7"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9765d1ed-40da-4baf-8b08-8fc6c3ff474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e11291c-4e20-41c5-bd77-368ee8b03ca4"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e541a3e0-0a4b-4153-95be-7f0df6bedfc2}" ma:internalName="TaxCatchAll" ma:showField="CatchAllData" ma:web="de11291c-4e20-41c5-bd77-368ee8b03c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1B6201F-C7DE-47A9-983A-496FD964A12C}"/>
</file>

<file path=customXml/itemProps2.xml><?xml version="1.0" encoding="utf-8"?>
<ds:datastoreItem xmlns:ds="http://schemas.openxmlformats.org/officeDocument/2006/customXml" ds:itemID="{91CEC744-1AE9-4BDF-9B51-460061879CDE}"/>
</file>

<file path=customXml/itemProps3.xml><?xml version="1.0" encoding="utf-8"?>
<ds:datastoreItem xmlns:ds="http://schemas.openxmlformats.org/officeDocument/2006/customXml" ds:itemID="{D8F1AD73-6F49-4930-8F12-717C2E95AD0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SEBASTIÁN</dc:creator>
  <cp:keywords/>
  <dc:description/>
  <cp:lastModifiedBy>María Fernanda Morales Rodríguez</cp:lastModifiedBy>
  <cp:revision/>
  <dcterms:created xsi:type="dcterms:W3CDTF">2021-01-05T19:35:42Z</dcterms:created>
  <dcterms:modified xsi:type="dcterms:W3CDTF">2023-02-08T15:08:30Z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0x01010060B07941C47493459C24F886EB3267AC</vt:lpwstr>
  </property>
  <property fmtid="{D5CDD505-2E9C-101B-9397-08002B2CF9AE}" pid="3" name="MediaServiceImageTags">
    <vt:lpwstr/>
  </property>
</Properties>
</file>