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11"/>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2 Diciembre\seguimiento riesgos 2022\"/>
    </mc:Choice>
  </mc:AlternateContent>
  <xr:revisionPtr revIDLastSave="26" documentId="13_ncr:1_{98BED6AE-8D5A-4C49-8C55-EC26F8ACF103}" xr6:coauthVersionLast="47" xr6:coauthVersionMax="47" xr10:uidLastSave="{A2487CEA-9FE9-4E1F-9DE1-70B1ABEAE01C}"/>
  <bookViews>
    <workbookView xWindow="-120" yWindow="-120" windowWidth="20730" windowHeight="11160" tabRatio="792" firstSheet="2" activeTab="2" xr2:uid="{00000000-000D-0000-FFFF-FFFF00000000}"/>
  </bookViews>
  <sheets>
    <sheet name="Listas" sheetId="3" state="hidden" r:id="rId1"/>
    <sheet name="Matriz" sheetId="5" state="hidden" r:id="rId2"/>
    <sheet name="RIESGOS DE GESTIÓN H1" sheetId="1"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 i="1" l="1"/>
  <c r="AD7" i="1"/>
  <c r="AB8" i="1"/>
  <c r="AB9" i="1"/>
  <c r="AB10" i="1"/>
  <c r="AB11" i="1"/>
  <c r="AB7" i="1"/>
  <c r="AB12" i="1"/>
  <c r="Z12" i="1"/>
  <c r="Y12" i="1"/>
  <c r="S11" i="1"/>
  <c r="S9" i="1"/>
  <c r="S8" i="1"/>
  <c r="S12" i="1"/>
  <c r="S7" i="1"/>
  <c r="Q11" i="1"/>
  <c r="Q9" i="1"/>
  <c r="Q8" i="1"/>
  <c r="Q12" i="1"/>
  <c r="Z8" i="1" l="1"/>
  <c r="Z9" i="1"/>
  <c r="Z10" i="1"/>
  <c r="Z11" i="1"/>
  <c r="Z7" i="1"/>
  <c r="Y9" i="1"/>
  <c r="Y10" i="1"/>
  <c r="Y11" i="1"/>
  <c r="Y8" i="1"/>
  <c r="Y7" i="1"/>
  <c r="T7" i="1"/>
  <c r="R12" i="1"/>
  <c r="R8" i="1"/>
  <c r="R9" i="1"/>
  <c r="R10" i="1"/>
  <c r="Q7" i="1"/>
  <c r="R7" i="1" s="1"/>
  <c r="T8" i="1"/>
  <c r="T9" i="1"/>
  <c r="T10" i="1"/>
  <c r="T11" i="1"/>
  <c r="T12" i="1"/>
  <c r="AD8" i="1"/>
  <c r="AE8" i="1" s="1"/>
  <c r="AD9" i="1"/>
  <c r="AD10" i="1"/>
  <c r="AE10" i="1" s="1"/>
  <c r="AD11" i="1"/>
  <c r="R11" i="1"/>
  <c r="L9" i="1"/>
  <c r="M9" i="1" s="1"/>
  <c r="L11" i="1"/>
  <c r="M11" i="1" s="1"/>
  <c r="N11" i="1" s="1"/>
  <c r="L12" i="1"/>
  <c r="M12" i="1" s="1"/>
  <c r="N12" i="1" s="1"/>
  <c r="L8" i="1"/>
  <c r="M8" i="1" s="1"/>
  <c r="AI8" i="1" s="1"/>
  <c r="L7" i="1"/>
  <c r="M7" i="1" s="1"/>
  <c r="N10" i="1" l="1"/>
  <c r="N9" i="1"/>
  <c r="N8" i="1"/>
  <c r="AK8" i="1"/>
  <c r="N7" i="1"/>
  <c r="AE9" i="1"/>
  <c r="AI10" i="1" s="1"/>
  <c r="AK9" i="1" s="1"/>
  <c r="AE11" i="1"/>
  <c r="AI11" i="1" s="1"/>
  <c r="AK11" i="1" s="1"/>
  <c r="AE12" i="1"/>
  <c r="AI12" i="1" s="1"/>
  <c r="AK12" i="1" s="1"/>
  <c r="AE7" i="1"/>
  <c r="AI7" i="1" s="1"/>
  <c r="U7" i="1"/>
  <c r="U12" i="1"/>
  <c r="U9" i="1"/>
  <c r="AN9" i="1" s="1"/>
  <c r="AM9" i="1" s="1"/>
  <c r="U8" i="1"/>
  <c r="U11" i="1"/>
  <c r="AJ9" i="1" l="1"/>
  <c r="AO9" i="1"/>
  <c r="AI9" i="1"/>
  <c r="V12" i="1"/>
  <c r="W12" i="1" s="1"/>
  <c r="AN12" i="1"/>
  <c r="AM12" i="1" s="1"/>
  <c r="V11" i="1"/>
  <c r="W11" i="1" s="1"/>
  <c r="AN11" i="1"/>
  <c r="AM11" i="1" s="1"/>
  <c r="AL9" i="1"/>
  <c r="V10" i="1"/>
  <c r="V9" i="1"/>
  <c r="W9" i="1" s="1"/>
  <c r="V8" i="1"/>
  <c r="W8" i="1" s="1"/>
  <c r="AN8" i="1"/>
  <c r="AM8" i="1" s="1"/>
  <c r="AL8" i="1"/>
  <c r="AJ8" i="1"/>
  <c r="AJ11" i="1"/>
  <c r="AL11" i="1"/>
  <c r="AK7" i="1"/>
  <c r="AJ7" i="1" s="1"/>
  <c r="AL12" i="1"/>
  <c r="AO12" i="1"/>
  <c r="AJ12" i="1"/>
  <c r="AN7" i="1"/>
  <c r="AM7" i="1" s="1"/>
  <c r="V7" i="1"/>
  <c r="W7" i="1" s="1"/>
  <c r="AO11" i="1" l="1"/>
  <c r="AO8" i="1"/>
  <c r="AL10" i="1"/>
  <c r="AL7" i="1"/>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<sst xmlns="http://schemas.openxmlformats.org/spreadsheetml/2006/main" count="346" uniqueCount="202">
  <si>
    <t>Clasificación del riesgo</t>
  </si>
  <si>
    <t>Frecuencia de la actividad</t>
  </si>
  <si>
    <t>Impacto Inherente</t>
  </si>
  <si>
    <t>Atributos</t>
  </si>
  <si>
    <t>Tratamiento</t>
  </si>
  <si>
    <t>Estado</t>
  </si>
  <si>
    <t>Control documental del riesgo</t>
  </si>
  <si>
    <t>Estado del Riesgo</t>
  </si>
  <si>
    <r>
      <t xml:space="preserve">Ejecución y administración de procesos : </t>
    </r>
    <r>
      <rPr>
        <sz val="11"/>
        <color rgb="FF000000"/>
        <rFont val="Arial"/>
        <family val="2"/>
      </rPr>
      <t xml:space="preserve">Pérdidas derivadas de errores en la ejecución y administración de procesos. </t>
    </r>
  </si>
  <si>
    <t>2 veces por año</t>
  </si>
  <si>
    <t>Afectación Económica</t>
  </si>
  <si>
    <t>Reputacional</t>
  </si>
  <si>
    <t>Preventivo</t>
  </si>
  <si>
    <t>Automatico</t>
  </si>
  <si>
    <t>Documentado</t>
  </si>
  <si>
    <t>Continua</t>
  </si>
  <si>
    <t>Con registro</t>
  </si>
  <si>
    <r>
      <t xml:space="preserve">Reducir: </t>
    </r>
    <r>
      <rPr>
        <sz val="8"/>
        <rFont val="Arial"/>
        <family val="2"/>
      </rPr>
      <t>Despues de realizar un analissi y cosiderar que el nivel de riesgo es alto, se determina tratarlo mediante transferencia o mitigacion del mismo</t>
    </r>
  </si>
  <si>
    <t>Sin iniciar</t>
  </si>
  <si>
    <t xml:space="preserve">Vigente </t>
  </si>
  <si>
    <t>Controlado</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</si>
  <si>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</si>
  <si>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</si>
  <si>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Afectación menor a 10 SMLMV</t>
  </si>
  <si>
    <t>El riesgo afecta la imagen de algún área del Instituto</t>
  </si>
  <si>
    <t>Detectivo</t>
  </si>
  <si>
    <t>Manual</t>
  </si>
  <si>
    <t>Sin Documental</t>
  </si>
  <si>
    <t>Aleatoria</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</si>
  <si>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</si>
  <si>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</si>
  <si>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En curso</t>
  </si>
  <si>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</si>
  <si>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</si>
  <si>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</si>
  <si>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</si>
  <si>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</si>
  <si>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El riesgo afecta la imagen del Instituto internamente, de conocimiento general nivel interno, de junta directiva y proveedores</t>
  </si>
  <si>
    <t>Correctivo</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</si>
  <si>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</si>
  <si>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</si>
  <si>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</si>
  <si>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</si>
  <si>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</si>
  <si>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</si>
  <si>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</si>
  <si>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</si>
  <si>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</si>
  <si>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</si>
  <si>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</si>
  <si>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</si>
  <si>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</si>
  <si>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</si>
  <si>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</si>
  <si>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</si>
  <si>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</si>
  <si>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</si>
  <si>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</si>
  <si>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</si>
  <si>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</si>
  <si>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</si>
  <si>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</si>
  <si>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</si>
  <si>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</si>
  <si>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Impacto</t>
  </si>
  <si>
    <t>Probabilidad</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</si>
  <si>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</si>
  <si>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</si>
  <si>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</si>
  <si>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</si>
  <si>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</si>
  <si>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</si>
  <si>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</si>
  <si>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</si>
  <si>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</si>
  <si>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</si>
  <si>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</si>
  <si>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</si>
  <si>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</si>
  <si>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</si>
  <si>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</si>
  <si>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</si>
  <si>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</si>
  <si>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</si>
  <si>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</si>
  <si>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</si>
  <si>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</si>
  <si>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</si>
  <si>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</si>
  <si>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</si>
  <si>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</si>
  <si>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</si>
  <si>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</si>
  <si>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</si>
  <si>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</si>
  <si>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</si>
  <si>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</si>
  <si>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Probabilidad Residual (N controles)</t>
  </si>
  <si>
    <t>Probabilidad residual final</t>
  </si>
  <si>
    <t>%</t>
  </si>
  <si>
    <t>Impacto Residual Final</t>
  </si>
  <si>
    <t>Zona de Riesgo Final</t>
  </si>
  <si>
    <t>Causa Inmediata</t>
  </si>
  <si>
    <t>Causa Raiz</t>
  </si>
  <si>
    <t>Descripción del Riesgo</t>
  </si>
  <si>
    <t>Frecuencia</t>
  </si>
  <si>
    <t>Probabilidad Inherente</t>
  </si>
  <si>
    <t>Afectación Economica</t>
  </si>
  <si>
    <t>Impacto Inherente a la Afectación Economica</t>
  </si>
  <si>
    <t>Impacto Inherente a la Afectación Reputacional</t>
  </si>
  <si>
    <t>Zona de Riesgo Inherente</t>
  </si>
  <si>
    <t>Tipo</t>
  </si>
  <si>
    <t>Implementacion</t>
  </si>
  <si>
    <t>Calificacion</t>
  </si>
  <si>
    <t>Documentación</t>
  </si>
  <si>
    <t>Evidencia</t>
  </si>
  <si>
    <t>Plan de Acción</t>
  </si>
  <si>
    <t>Responsable (Subdireccion u Oficina- Cargo)</t>
  </si>
  <si>
    <t>Fecha de Implementación</t>
  </si>
  <si>
    <t>Fecha de Seguimiento</t>
  </si>
  <si>
    <t>Indicador Gestión del Riesgo</t>
  </si>
  <si>
    <t>AUTOCONTROL
(LIDER DEL PROCESO)</t>
  </si>
  <si>
    <t>Valoración del Indicador de Gestion del riesgo</t>
  </si>
  <si>
    <t>MONITOREO
(OFICINA ASESORA DE PLANEACIÓN)</t>
  </si>
  <si>
    <t>SEGUIMIENTO
(CONTROL INTERNO)</t>
  </si>
  <si>
    <t>% AVANCE</t>
  </si>
  <si>
    <t>Subdireccion de Gestion Corporativa-Gestion Ambiental</t>
  </si>
  <si>
    <t>Administrar recursos físicos (tangibles e intangibles) propiedad o en calidad de alquiler del Instituto, así como gestionar el manejo del flujo documental de la entidad, con el fin de garantizar el óptimo funcionamiento del instituto como memoria Institucional</t>
  </si>
  <si>
    <t>Inicia con la planeacion Institucional sobre la gestion documental, ambiental y servicios administrativos para las diferentes sedes del instituto, continua con la ejecucion de los planes, dando cumplimiento a los lineamientos contractuales establecidos y a la normatividad vigente y finaliza con la ejecucion de los planes de mejora</t>
  </si>
  <si>
    <t>Contaminación al suelo, Incumplimiento normatividad ambiental, Accidentes laborales,
Contaminacion hidrica, Generacion de olores</t>
  </si>
  <si>
    <t>Condiciones de cuartos frios no optimas que generan descomposicion de residuos
Sobrecarga del area de almacenamiento</t>
  </si>
  <si>
    <t>1. Falta de mantenimiento dde cuertos frios
2. Incumplimiento de obligaciones y funciones en la entraga de residuos al gestor autorizado</t>
  </si>
  <si>
    <t>Posibilidad de superar la capacidad de almacenamiento de residuos biologicos, biosanitarios, cortopunzantes y animales en las sedes operativas del Instituto.</t>
  </si>
  <si>
    <t xml:space="preserve">Ejecución y administración de procesos : Pérdidas derivadas de errores en la ejecución y administración de procesos. </t>
  </si>
  <si>
    <t>Para la no materializacion del riesgo se plantean las siguientes acciones:
Se verificara el lugar de almacenamiento temporal de residuos; y del correcto embalaje y rotulado de los residuos peligrosos, diligenciando Diligenciar correctamente PA03-PR03-F13 , Lista de Inspección Manejo de Residuos,   PA03-PR03-F11  Entrega De Residuos De Riesgo Biológico Al Gestor Autorizado,  PA03-PR03-F12 Registro de temperatura cuartos frios
El mantenimiento de los cuartos frios es responsabilidad de gestion del area de coordinacion de las sedes operativas</t>
  </si>
  <si>
    <t>Mitigar: Despues de realizar un analisis y cosiderar los niveles de riesgo se implementan acciones que mitiguen el nivel del riesgo. No necesariamente es un control adicional</t>
  </si>
  <si>
    <t>Diligenciar correctamente PA03-PR03-F13 , Lista de Inspección Manejo de Residuos,   PA03-PR03-F11  Entrega De Residuos De Riesgo Biológico Al Gestor Autorizado,  PA03-PR03-F12 Registro de temperatura cuartos frios
Cuando exista alguna anomalia se debe comunicar por escrito al area encargada</t>
  </si>
  <si>
    <t>Subdireccion de Atencion a la Fauna-Profesional Gestion Ambiental</t>
  </si>
  <si>
    <t>Cuatrimestral</t>
  </si>
  <si>
    <t>PA03-PR03-F13 quincenal, 
PA03-PR03-F11  Semanal
 PA03-PR03-F12 diario</t>
  </si>
  <si>
    <t xml:space="preserve">Se realizaron las actividades, conforme lo planeado para cada una de las actividades, se remiten soportes de lo solicitado </t>
  </si>
  <si>
    <t>Se evidencan documentos diligenciados que dan cuenta de el desarrollo de la actividad y control del riesgo</t>
  </si>
  <si>
    <t>Se evidencia el diligenciamiento de los formatos señalados como controles. Se recomienda revisar la redacción del riesgo y de los elementos para su definición, ya que éste debe contemplar el impacto, la causa inmediata y la causa raíz, de acuerdo con la Guía de administración de riesgos versión 5 del Departamento Administrativo de la Función Pública.</t>
  </si>
  <si>
    <t xml:space="preserve"> Se realizaron los controles pertinentes según lo planteados para cada una de las actividades de forma diaria, semanal y quincenal, se remiten soportes donde se da fe sobre lo solicitado. Adicionalmente se realizarón mantenimientos periodicos  preventivos al cuarto frio por el proveedor del contrato,  para la contingencia presentada en la Unidad de Cuidado Animal de distemper  se establecio contacto con la empresa Descont con el proposito de establecer el incremento en la frecuencia de recoleccion de los residuos de 2 veces a 3 veces al mes.  </t>
  </si>
  <si>
    <t>con las evidencias presentadas se da cuenta del cumplimiento de la actividad</t>
  </si>
  <si>
    <t xml:space="preserve">Con base en las actividades formuladas en el plan de acción, se observa cumplimiento de las mismas de la siguiente manera: 
En primer lugar, se evidencian los 8 formatos - PA03-PR03-F13 (Lista de inspección manejo de residuos), los cuales según lo estipulado en la Valoración del Indicador de Gestión del riesgo, deben realizarse con una periodicidad quincenal. Es relevante mencionar que respecto al mes de mayo solo se identificó un formato y frente al mes de julio tres formatos (3).
En segundo lugar, frente al formato PA03-PR03-F11 (Entrega de residuos de riesgo biológico al gestor autorizado), cuya periodicidad de realización según la Valoración del Indicador de Gestión del riesgo es semanal, se identifican los listados que permiten evidenciar su cumplimiento.
Por último, respecto al formato PA03-PR03-F12 (Registro de temperatura cuartos fríos), se evidencia el seguimiento diario implantado en la actividad formulada.
</t>
  </si>
  <si>
    <t xml:space="preserve"> Se realizaron los controles pertinentes según lo planteados para cada una de las actividades de forma diaria, semanal y quincenal, se remiten soportes donde se da fe sobre lo solicitado. Adicionalmente se realizarón mantenimientos periodicos  preventivos al cuarto frio por el proveedor del contrato. </t>
  </si>
  <si>
    <t>1. PA03-PR03-F13 Lista de Inspección de manejo de residuos. 
2. PA03-PR03-F11  Entrega de residuos de riesgo biologico al gestor autorizado
3. PA03-PR03-F12 Registro de temperaturas cuartos frios.
4.  Formatos de mantenimientos de cuartos frios.</t>
  </si>
  <si>
    <t>Se evidencian carpetas con los formatos diligenciados de: PA03-PR03-F13 Lista de Inspección de manejo de residuos, PA03-PR03-F11  Entrega de residuos de riesgo biologico al gestor autorizado, PA03-PR03-F12 Registro de temperaturas cuartos frios y  Formatos de mantenimientos de cuartos frios, que evidencian el cumplimiento de la actividad formulada</t>
  </si>
  <si>
    <t xml:space="preserve">Respecto de la actividad formulada se evidenció lo siguiente:
Siete (7) formatos - PA03-PR03-F13 (Lista de inspección manejo de residuos), los cuales, según lo estipulado en la Valoración del Indicador de Gestión del riesgo, deben realizarse con una periodicidad quincenal.
En segundo lugar, frente al formato PA03-PR03-F11 (Entrega de residuos de riesgo biológico al gestor autorizado), cuya periodicidad de realización según la Valoración del Indicador de Gestión del riesgo es semanal, se identifican los listados que permiten evidenciar su cumplimiento.
Por último, respecto al formato PA03-PR03-F12 (Registro de temperatura cuartos fríos), se evidencia el seguimiento diario implantado en la actividad formulada. (Faltan los soportes de diciembre)
Se recomienda que la formulación del Mapa de Riesgos de Gestión se realice conforme a lo dispuesto en la Guía para la Administración del Riesgo y Diseño de Controles (versión 5); en específico, se sugiere revisar la redacción del impacto, la causa inmediata y la causa raíz, dado que los mismos repercuten en la correcta descripción del riesgo. Asimismo, respecto del control dispuesto, se recomienda revisar su redacción. </t>
  </si>
  <si>
    <t>Generacion de Multas
Amonestacion escrita
Decomiso preventivo de productos, elementos, medios o implementos utilizados para cometer la
infracción
Suspensión de obra o actividad cuando pueda derivarse daño o peligro para el medio ambiente, los
recursos naturales, el paisaje o la salud humana o cuando el proyecto, obra o actividad se haya
iniciado sin permiso, concesión, autorización o licencia ambiental o ejecutado incumpliendo los
términos de los mismos.</t>
  </si>
  <si>
    <t>Inexistencia de profesional Ambiental 
Falta de asignacion de recursos economicos</t>
  </si>
  <si>
    <t>Planeacion contractual y financiera en temas ambientales</t>
  </si>
  <si>
    <t xml:space="preserve">Posibilidad de ser requeridos por entidades Distritales en temas ambientales </t>
  </si>
  <si>
    <t>1. Saneamiento ambiental (Fumigacion, roedores, lavado de tanques) Contratación y seguimiento a la ejecución de actividadesde control de vectores
2. Seguimiento acuerdo de corresponsabilidad con la asociacion de reciclaje
3. Vigencia de los permisos y/o tramites ante las autoridades ambientales</t>
  </si>
  <si>
    <t>Evitar: Despues de realizar un analisis y considerar que el nivel de riesgo es demasiado alto, se determina no asumir la actividad que genera este riesgo</t>
  </si>
  <si>
    <t>1. Certificados de servicios de la empresa de fumigacion
2. Informes de seguimiento semestral del plan de accion interno PAI
Reporte trimestral de la generacion de material reciclado
Capacitaciones y/o talleres relacionados con la generacion de material reciclado
Certificaciones expedidas por la Asociacion de reciclaje
3. Permiso de publicidad exterior visual para los vehiculos del instituto</t>
  </si>
  <si>
    <t>1. Certificados de servicios de la empresa de fumigacion segun programacion
2. Informes de seguimiento semestral del plan de accion interno PAI
3. Reporte trimestral de la generacion de material reciclado
Capacitaciones y/o talleres relacionados con la generacion de material reciclado
Certificaciones expedidas por la Asociacion de reciclaje
4. Permiso de publicidad exterior visual para los vehiculos del instituto</t>
  </si>
  <si>
    <t>1. Certificados de servicios de la empresa de fumigacion segun programacion
2. Informes de seguimiento semestral del plan de accion interno PAI
Reporte trimestral de la generacion de material reciclado
Capacitaciones y/o talleres relacionados con la generacion de material reciclado
Certificaciones expedidas por la Asociacion de reciclaje
3. Permiso de publicidad exterior visual para los vehiculos del instituto</t>
  </si>
  <si>
    <t>Se evidencian documentos que dan cuenta de la realizacion de las actividades
Considerar para el proximo seguimiento evidencias de 
3. Reporte trimestral de la generacion de material reciclado
Capacitaciones y/o talleres relacionados con la generacion de material reciclado
Certificaciones expedidas por la Asociacion de reciclaje
4. Permiso de publicidad exterior visual para los vehiculos del instituto
Ya que no se evidenciaron</t>
  </si>
  <si>
    <t xml:space="preserve">Se observa certificados de servicios de la empresa de fumigación, acta de reunión, y el Informe de seguimiento del segundo semestre de 2021 del Plan de Acción Interno PAI, y de la solicitud de publicidad exterior para los vehículos del Instituto. No se observan evidencias del resto de actividades planteadas, se sugiere revisar dichos controles definidos como capacitaciones y/o talleres, teniendo en cuenta que estos no son considerados como controles pues no están encaminados a verificar, validar, conciliar, cotejar, comparar, etc. </t>
  </si>
  <si>
    <t>Se ejecutaron todas las acciones, conforme a los establecido para cada una de las actividades, se remiten los soportes de lo solicitado.</t>
  </si>
  <si>
    <t>De acuerdo con los soportes aportados por los responsables de proceso, se evidencia cumplimiento de las actividades dispuestas en el plan de acción, a través de los siguientes documentos: 
1.Certificados de servicios de la empresa de fumigación junto con las actas de reunión que incluyen material fotográfico y listados de asistencia.
2. Informe de seguimiento semestral del Plan de Acción Interno.
3. Reporte trimestral de la generación del material reciclado.
4. Actas de reunión de las capacitaciones y/o talleres relacionados con la generación del material reciclado junto con los listados de asistencia.
5. Certificaciones expedidas por la asociación de reciclaje “Arcrecifront” y permiso de publicidad exterior visual para los vehículos del Instituto. Se recomienda continuar con la ejecución de las tareas formuladas.</t>
  </si>
  <si>
    <t>5. Se entregan actas con material fotográfco y los certificados de la Empresa de Fumigación segun programación durante durante los meses de septiembre a diciembre de 2022. 
6. Informe trimestral 2022 Dec 400 de 2004 a la UAESP. 
7. Se entrega actas de capacitaciones y/o talleres relacionados con la generación de material reciclado durante los meses de septiembre a diciembre de 2022.
 8. Se Hace entrega de los certificados expedidos por la Asociación de reciclaje Arcrecifront durante los meses de septiembre a diciembre de 2022.</t>
  </si>
  <si>
    <t>Se evidencian carpetas con certificacion de fumigaciones,  informes de la UAESP, capacitaciones en reciclaje, y acas de la asociacion de reciclaje, que dan cuenta de el cumplimiento de la activiada formulada</t>
  </si>
  <si>
    <t xml:space="preserve">De acuerdo con los soportes aportados por los responsables del proceso, se evidencia cumplimiento de las actividades dispuestas en el plan de acción, a través de los siguientes documentos:
1. Certificados de servicios de la empresa de fumigación junto con las actas de reunión que incluyen material fotográfico y listados de asistencia.
2. Reporte trimestral de la generación del material reciclado.
3. Actas de reunión de las capacitaciones y/o talleres relacionados con la generación del material reciclado junto con los listados de asistencia.
4. Certificaciones expedidas por la asociación de reciclaje “Arcrecifront”; no obstante, a la fecha de revisión (17 de enero de 2023) no se encontraron los soportes de diciembre.
Se recomienda que la formulación del Mapa de Riesgos de Gestión se realice conforme a lo dispuesto en la Guía para la Administración del Riesgo y Diseño de Controles (versión 5); en específico, se sugiere revisar la redacción del impacto, la causa inmediata y la causa raíz, dado que los mismos repercuten en la correcta descripción del riesgo. Asimismo, respecto del control dispuesto, se recomienda revisar su redacción. </t>
  </si>
  <si>
    <t>Subdireccion de Gestion Corporativa-Gestion Documental</t>
  </si>
  <si>
    <t>Apertura de procesos disciplinarios
Perdida de información del Instituto</t>
  </si>
  <si>
    <t xml:space="preserve"> Ausencia de inventarios documentales en su respectivo formato y formatos de préstamo documental.
 Falta de responsabilidad sobre la gestión de los documentos recibidos y producidos por la entidad
Documentación desorganizada y no aplicación de instrumentos archivisticos.</t>
  </si>
  <si>
    <t>Desconocimiento de los lineamientos internos archivisticos por las areas y su aplicación</t>
  </si>
  <si>
    <t>Posibilidad de pérdida de Información física o digital</t>
  </si>
  <si>
    <t>Usuarios, productos y prácticas: Fallas negligentes o involuntarias de las obligaciones frente a los usuarios y que impiden satisfacer una obligación profesional frente a éstos.</t>
  </si>
  <si>
    <t>Solicitud de actualización de inventarios documentales para que todos los archivos de gestión tengan el control de su información.</t>
  </si>
  <si>
    <t>Solicitar semestralmente actualizaciones de inventarios documentales de todos los archivos de gestión</t>
  </si>
  <si>
    <t>Subdireccion de Gestion Corporativa-Profesional Gestion Documental</t>
  </si>
  <si>
    <t>31/31/2022</t>
  </si>
  <si>
    <t>2 Solicitudes de actualización de Inventarios documentales</t>
  </si>
  <si>
    <t xml:space="preserve">En el primer cuatrimestre de 2022 se realizaron 11 actualizaciones de Inventarios documentales en las áreas: Dirección General, Control Interno, Oficina Asesora de planeación, historias clínicas veterinarias, programa de adopciones, Registros de custodia de caninos y felinos, registros de identificación, Contractual, recursos físicos, servicio al ciudadano y talento para que todos los archivos de gestión tengan el control de su información.
Con el fin de minimizar cualquier eventualidad que pueda llegar a ocurrir en Ausencia de inventarios documentales en su respectivo formato y formatos de préstamo documental y responsabilidad sobre la gestión de los documentos recibidos y producidos por la entidad.
</t>
  </si>
  <si>
    <t>Dentro de los archivos cargados como evidencia de las actividades no se encuentran solicitudes de actualizacion de inventarios documentales
SE SUGIERE REALIZAR POR LO MENOS UNO PARA EL SEGUNDO SEGUIMIENTO</t>
  </si>
  <si>
    <t>No se evidencia el cumplimiento del control. Se recomienda revisar la redacción del riesgo y de los elementos para su definición, ya que éste debe contemplar el impacto, la causa inmediata y la causa raíz, de acuerdo con la Guía de administración de riesgos versión 5 del Departamento Administrativo de la Función Pública. Revisar la fecha de implementación.</t>
  </si>
  <si>
    <t>En agosto se llevó a cabo una reunión con el área de gestión contractual con el fin de hacer una revisión general del estado de los inventarios de gestión, una vez hechas las verificaciones, se acordó una nueva reunión para el 18 de septiembre donde nuevamente se hará una verificación de los inventarios conforme a las observaciones realizadas por el profesional de G.D.
De otra parte, para el mes de septiembre se envió una comunicación masiva a  las dependencias  informando que para Octubre se deben entregar los   inventarios documentales del archivo de gestión actualizados. Igualmente se realizará seguimiento a la solicitud y les brindará el acompañamiento necesario desde el área de Gestión Documental.</t>
  </si>
  <si>
    <t>Se evidencia correo de septiembre el cual no entra dentro del periodo evaluado, por tal motivo se sugiere tener los inventarios con evidencias para el ultimo seguimiento de la vigencia</t>
  </si>
  <si>
    <t>Se identifica dentro de los documentos aportados, copia del correo electrónico del 2 de septiembre de 2022 remitido por parte del área de gestión documental, donde se solicita a todas las dependencias del Instituto la revisión del estado de inventarios con corte al mes de septiembre; no obstante, dicho correo no soporta el cumplimiento de la actividad formulada, en el entendido que el presente seguimiento se realiza frente a segundo cuatrimestre de la vigencia, esto es de mayo a agosto.</t>
  </si>
  <si>
    <t xml:space="preserve">Para el mes de septiembre se solicita en comunicación masiva la actualización de los inventarios  documentales de los archivos de gestión, posteriormente, en octubre se hace un nuevo seguimiento a todas las dependencias ofreciendo el acompañamiento de gestión documental
Para el mes de noviembre se  reciben inventarios de la subdirección de gestión corporativa, con las áreas de Tesorería, Financiera, servicio al ciudadano, contractual y almacén; oficina de control interno; de la subdirección de atención a la fauna con las áreas de: historias clinicas veterinarias, hogares de paso, programa de adopciones, y unidad de cuidado animal con Custodía de caninos y felinos; y de la Dirección General.
Por su parte, en diciembre, hasta el momento de emisión de este informe, se han recibido inventarios documentales del área de comunicaciones, oficina asesora jurídica y oficina asesora de planeación </t>
  </si>
  <si>
    <t>100% de solicitudes de inventarios documentales gestionadas</t>
  </si>
  <si>
    <t>Con los archivos presentado se da cuenta del cumplimiento de la actividad, sin embargo no se evidencia un porcentaje de cumplimiento de los inventarios documentales suministrados por las areas con corte a algun mes, ni el % de faltantes</t>
  </si>
  <si>
    <t xml:space="preserve">Se identifica dentro de los documentos aportados el cumplimiento de la actividad formulada mediante las actas de reunión y las solicitudes de actualización de inventarios; sin embargo, con la información allegada no es posible identificar lo dispuesto en el ítem “Valoración del Indicador de Gestión del riesgo”.
Se recomienda que la formulación del Mapa de Riesgos de Gestión se realice conforme a lo dispuesto en la Guía para la Administración del Riesgo y Diseño de Controles (versión 5); en específico, se sugiere revisar la redacción del impacto, la causa inmediata y la causa raíz, dado que los mismos repercuten en la correcta descripción del riesgo. Asimismo, respecto del control dispuesto, se recomienda revisar su redacción. </t>
  </si>
  <si>
    <t>Realización de capacitaciones en préstamo documental, inventarios documentales, manejo del software de gestion documental</t>
  </si>
  <si>
    <t>Realización de capacitaciones cuatrimestrales en préstamo documental, inventarios documentales, manejo del software de gestion documental</t>
  </si>
  <si>
    <t>3 Capacitaciones anuales de Prestamo documental, inventarios documentales y manejo de software de gestion documental</t>
  </si>
  <si>
    <t xml:space="preserve">En el primer cuatrimestre de 2022 se realizaron 37 capacitaciones en temas relacionados como lo son los préstamos documentales, inventarios documentales, manejo del software de gestión documental
En las cuales asistieron un total de 188 colaboradores y funcionarios del IDPYBA, esto con el fin de minimizar cualquier eventualidad que pueda llegar a ocurrir frente a la Documentación desorganizada y la no aplicación de instrumentos archivísticos.
</t>
  </si>
  <si>
    <t>Se presentan actas de capacitacion an AZ digital, gestion documental, limpieza de archivo, que dan cuenta de la actividad programada
Se evidencia control del riesgo</t>
  </si>
  <si>
    <t xml:space="preserve">Se evidencia la realización de las capacitaciones en las temáticas señaladas, sin embargo, se sugiere revisar dichos controles definidos como capacitaciones y/o talleres, teniendo en cuenta que estos no son considerados como controles pues no están encaminados a verificar, validar, conciliar, cotejar, comparar, etc. Es decir, la actividad pudiese verificar el conocimiento en materia de Gestión Documental si se realizasen evaluaciones antes y después de dichas capacitaciones. </t>
  </si>
  <si>
    <t>A partir de la comunicación masiva respecto a la actualización de inventarios documentales, en septiembre se procederá a verificar el estado documental en gestión contractual, así como capacitar a las áreas que requieran profundización en el diligenciamiento del FUID.
Respecto a prestamos documentales en el mes de octubre se enviará una comunicación masiva informando acerca de la disponibilidad del grupo de gestión documental para realizar capacitaciones a las áreas que requieran indicaciones respecto al procedimiento de prestamos documentales.</t>
  </si>
  <si>
    <t>Se evidencia un acta para revision del FUID pero no las capacticaions propuestas como actividad de cumplimiento</t>
  </si>
  <si>
    <t xml:space="preserve">Frente a los soportes brindados por los responsables del proceso, se observa acta de reunión del 11 de agosto de 2022 la cual se enfocó en la verificación del inventario de archivos de gestión del área contractual, en donde se pactó como fecha para la actualización de la documentación el 18 de septiembre de 2022; en este sentido, se recomienda realizar el respectivo seguimiento que permita identificar el cumplimiento de los compromisos adquiridos. 
Por otro lado, respecto de la actividad planteada, no se observa su cabal cumplimiento, en el entendido que la formulación de la misma y del control, se dirigen a la realización de capacitaciones cuatrimestrales en préstamo documental, inventarios documentales y manejo del software de gestión documental, lo cual no es posible soportar mediante la única acta aportada sobre la que se hizo referencia en el párrafo precedente.
</t>
  </si>
  <si>
    <t>En el mes de septiembre se hicieron dos capacitaciones a la oficina de control interno y al área de comunicaciones en inventarios documentales.
Respecto a las capacitaciones en manejo de software de gestión documental en ese mismo mes se realizaron tres sesiones en conjunto con el proveedor del servicio.
Para octubre por su parte, se realizó capacitación y seguimiento al área de urgencias veterinarias y se hizo seguimiento y resolución de dudas a la subidirección de  gestión del conocimiento, oficina asesora de planeación, se realizó una capacitación en  manejo de software de gestión documental en conjunto con el proveedor del servicio.
En noviembre 
se realizo una capacitacion con el programa de animales sinantropicos y otra capacitacion con el programa de esterilizaciones en inventarios documentales..</t>
  </si>
  <si>
    <t>Cumplimiento del 100% de capacitaciones en temas de gestion documental</t>
  </si>
  <si>
    <t>Con las evidencias presentadas se da cumplimiento a la actividad formulada de capacitaciones en temas documentales</t>
  </si>
  <si>
    <t xml:space="preserve">De acuerdo con los soportes aportados por los responsables del proceso, se evidencia cumplimiento de las actividades dispuestas en el plan de acción, a través de los siguientes documentos:
Se adjuntaron las actas de reunión y listados de asistencia de las capacitaciones sobre inventarios documentales realizadas a la oficina de Control Interno Disciplinario y al área de comunicaciones; además, se identificaron tres (3) listados de asistencia de capacitaciones en manejo de software de gestión documental.
Por su parte, se evidenciaron las actas de reunión de capacitación y seguimiento al FUID con los diferentes procesos del Instituto.
Se recomienda que la formulación del Mapa de Riesgos de Gestión se realice conforme a lo dispuesto en la Guía para la Administración del Riesgo y Diseño de Controles (versión 5); en específico, se sugiere revisar la redacción del impacto, la causa inmediata y la causa raíz, dado que los mismos repercuten en la correcta descripción del riesgo. Asimismo, respecto del control dispuesto, se recomienda revisar su redacción. </t>
  </si>
  <si>
    <t>Deterioro de los documentos ocasionados por humedad o inundación del Archivo Central.</t>
  </si>
  <si>
    <t>Generación de aguas residuales No Domesticas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</si>
</sst>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0">
    <font>
      <sz val="11"/>
      <color theme="1"/>
      <name val="Calibri"/>
      <family val="2"/>
      <scheme val="minor"/>
    </font>
    <font>
      <b/>
      <sz val="11"/>
      <color theme="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s>
  <fills count="13">
    <fill>
      <patternFill patternType="none"/>
    </fill>
    <fill>
      <patternFill patternType="gray125"/>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E699"/>
        <bgColor indexed="64"/>
      </patternFill>
    </fill>
    <fill>
      <patternFill patternType="solid">
        <fgColor rgb="FFFFFFFF"/>
        <bgColor rgb="FF000000"/>
      </patternFill>
    </fill>
    <fill>
      <patternFill patternType="solid">
        <fgColor rgb="FFFFFFFF"/>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s>
  <cellStyleXfs count="2">
    <xf numFmtId="0" fontId="0" fillId="0" borderId="0"/>
    <xf numFmtId="9" fontId="6" fillId="0" borderId="0" applyFont="0" applyFill="0" applyBorder="0" applyAlignment="0" applyProtection="0"/>
  </cellStyleXfs>
  <cellXfs count="202">
    <xf numFmtId="0" fontId="0" fillId="0" borderId="0" xfId="0"/>
    <xf numFmtId="0" fontId="0" fillId="0" borderId="0" xfId="0" applyAlignment="1">
      <alignment horizontal="center"/>
    </xf>
    <xf numFmtId="0" fontId="0" fillId="0" borderId="0" xfId="0" applyAlignment="1">
      <alignment wrapText="1"/>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2" fillId="6" borderId="1" xfId="0" applyFont="1" applyFill="1" applyBorder="1" applyAlignment="1" applyProtection="1">
      <alignment horizontal="center" vertical="center" wrapText="1"/>
      <protection hidden="1"/>
    </xf>
    <xf numFmtId="0" fontId="3"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3" fillId="3" borderId="1" xfId="0" applyFont="1" applyFill="1" applyBorder="1" applyAlignment="1">
      <alignment horizontal="center" vertical="center" wrapText="1"/>
    </xf>
    <xf numFmtId="0" fontId="10" fillId="0" borderId="1" xfId="0" applyFont="1" applyBorder="1" applyAlignment="1">
      <alignment vertical="center" wrapText="1"/>
    </xf>
    <xf numFmtId="9" fontId="4" fillId="0" borderId="0" xfId="1" applyFont="1" applyFill="1" applyBorder="1" applyAlignment="1" applyProtection="1">
      <alignment horizontal="center" vertical="center" wrapText="1"/>
      <protection locked="0"/>
    </xf>
    <xf numFmtId="9" fontId="4" fillId="0" borderId="0" xfId="1" applyFont="1" applyFill="1" applyAlignment="1" applyProtection="1">
      <alignment horizontal="center" vertical="center" wrapText="1"/>
      <protection locked="0"/>
    </xf>
    <xf numFmtId="9" fontId="2" fillId="0" borderId="0" xfId="1" applyFont="1" applyFill="1" applyBorder="1" applyAlignment="1" applyProtection="1">
      <alignment horizontal="center" vertical="center" wrapText="1"/>
      <protection locked="0"/>
    </xf>
    <xf numFmtId="9" fontId="2"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wrapText="1"/>
    </xf>
    <xf numFmtId="0" fontId="12" fillId="0" borderId="1" xfId="0" applyFont="1" applyBorder="1" applyAlignment="1">
      <alignment vertical="top" wrapText="1"/>
    </xf>
    <xf numFmtId="164" fontId="4" fillId="0" borderId="0" xfId="0" applyNumberFormat="1"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7"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2" fillId="0" borderId="0" xfId="1" applyFont="1" applyAlignment="1" applyProtection="1">
      <alignment horizontal="center" vertical="center" wrapText="1"/>
      <protection locked="0"/>
    </xf>
    <xf numFmtId="0" fontId="2" fillId="0" borderId="0" xfId="0" applyFont="1" applyAlignment="1" applyProtection="1">
      <alignment vertical="center" wrapText="1"/>
      <protection locked="0"/>
    </xf>
    <xf numFmtId="9" fontId="2" fillId="0" borderId="0" xfId="1" applyFont="1" applyBorder="1" applyAlignment="1" applyProtection="1">
      <alignment vertical="center" wrapText="1"/>
      <protection locked="0"/>
    </xf>
    <xf numFmtId="9" fontId="2"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2" fillId="7" borderId="9" xfId="1"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18" fillId="2" borderId="11"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textRotation="90"/>
      <protection locked="0"/>
    </xf>
    <xf numFmtId="9" fontId="2" fillId="4" borderId="2" xfId="1" applyFont="1" applyFill="1" applyBorder="1" applyAlignment="1" applyProtection="1">
      <alignment horizontal="center" vertical="center" textRotation="90"/>
      <protection locked="0"/>
    </xf>
    <xf numFmtId="0" fontId="2" fillId="4" borderId="2"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wrapText="1"/>
      <protection locked="0"/>
    </xf>
    <xf numFmtId="164" fontId="2" fillId="5" borderId="2" xfId="0" applyNumberFormat="1"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0" fontId="4" fillId="0" borderId="0" xfId="0" applyFont="1" applyAlignment="1">
      <alignment horizontal="center" vertical="center" wrapText="1"/>
    </xf>
    <xf numFmtId="0" fontId="4" fillId="8" borderId="1" xfId="0" applyFont="1" applyFill="1" applyBorder="1" applyAlignment="1" applyProtection="1">
      <alignment horizontal="center" vertical="center" wrapText="1"/>
      <protection locked="0"/>
    </xf>
    <xf numFmtId="0" fontId="8" fillId="8" borderId="1" xfId="0" applyFont="1" applyFill="1" applyBorder="1" applyAlignment="1" applyProtection="1">
      <alignment vertical="top" wrapText="1"/>
      <protection locked="0"/>
    </xf>
    <xf numFmtId="0" fontId="5" fillId="8" borderId="1" xfId="0" applyFont="1" applyFill="1" applyBorder="1" applyAlignment="1" applyProtection="1">
      <alignment horizontal="center" vertical="center" wrapText="1"/>
      <protection locked="0"/>
    </xf>
    <xf numFmtId="0" fontId="4" fillId="8"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9" fontId="2" fillId="8" borderId="1" xfId="1" applyFont="1" applyFill="1" applyBorder="1" applyAlignment="1" applyProtection="1">
      <alignment horizontal="center" vertical="center" wrapText="1"/>
      <protection locked="0"/>
    </xf>
    <xf numFmtId="9" fontId="2" fillId="8" borderId="1" xfId="1" applyFont="1" applyFill="1" applyBorder="1" applyAlignment="1" applyProtection="1">
      <alignment horizontal="center" vertical="center" wrapText="1"/>
    </xf>
    <xf numFmtId="0" fontId="19" fillId="8" borderId="1" xfId="0" applyFont="1" applyFill="1" applyBorder="1" applyAlignment="1">
      <alignment horizontal="center" vertical="center" wrapText="1"/>
    </xf>
    <xf numFmtId="9" fontId="4" fillId="8" borderId="1" xfId="1" applyFont="1" applyFill="1" applyBorder="1" applyAlignment="1" applyProtection="1">
      <alignment horizontal="center" vertical="center" wrapText="1"/>
    </xf>
    <xf numFmtId="164" fontId="4" fillId="8" borderId="1" xfId="0" applyNumberFormat="1" applyFont="1" applyFill="1" applyBorder="1" applyAlignment="1" applyProtection="1">
      <alignment horizontal="center" vertical="center" wrapText="1"/>
      <protection locked="0"/>
    </xf>
    <xf numFmtId="0" fontId="4" fillId="8" borderId="0" xfId="0" applyFont="1" applyFill="1" applyAlignment="1" applyProtection="1">
      <alignment horizontal="center" vertical="center" wrapText="1"/>
      <protection locked="0"/>
    </xf>
    <xf numFmtId="0" fontId="4" fillId="9" borderId="0" xfId="0" applyFont="1" applyFill="1" applyAlignment="1" applyProtection="1">
      <alignment horizontal="center" vertical="center" wrapText="1"/>
      <protection locked="0"/>
    </xf>
    <xf numFmtId="0" fontId="2" fillId="5" borderId="9" xfId="0" applyFont="1" applyFill="1" applyBorder="1" applyAlignment="1" applyProtection="1">
      <alignment horizontal="center" vertical="center" wrapText="1"/>
      <protection locked="0"/>
    </xf>
    <xf numFmtId="0" fontId="4" fillId="8" borderId="21" xfId="0" applyFont="1" applyFill="1" applyBorder="1" applyAlignment="1" applyProtection="1">
      <alignment horizontal="center" vertical="center" wrapText="1"/>
      <protection locked="0"/>
    </xf>
    <xf numFmtId="0" fontId="4" fillId="8" borderId="22" xfId="0" applyFont="1" applyFill="1" applyBorder="1" applyAlignment="1" applyProtection="1">
      <alignment horizontal="center" vertical="center" wrapText="1"/>
      <protection locked="0"/>
    </xf>
    <xf numFmtId="9" fontId="4" fillId="8" borderId="23" xfId="1" applyFont="1" applyFill="1" applyBorder="1" applyAlignment="1" applyProtection="1">
      <alignment horizontal="center" vertical="center" wrapText="1"/>
      <protection locked="0"/>
    </xf>
    <xf numFmtId="0" fontId="2" fillId="6" borderId="24" xfId="0" applyFont="1" applyFill="1" applyBorder="1" applyAlignment="1" applyProtection="1">
      <alignment horizontal="center" vertical="center" wrapText="1"/>
      <protection locked="0"/>
    </xf>
    <xf numFmtId="9" fontId="2" fillId="6" borderId="25" xfId="1" applyFont="1" applyFill="1" applyBorder="1" applyAlignment="1" applyProtection="1">
      <alignment horizontal="center" vertical="center" wrapText="1"/>
      <protection locked="0"/>
    </xf>
    <xf numFmtId="0" fontId="4" fillId="8" borderId="6" xfId="0" applyFont="1" applyFill="1" applyBorder="1" applyAlignment="1" applyProtection="1">
      <alignment horizontal="center" vertical="center" wrapText="1"/>
      <protection locked="0"/>
    </xf>
    <xf numFmtId="0" fontId="4" fillId="0" borderId="2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12" borderId="29" xfId="0" applyFont="1" applyFill="1" applyBorder="1" applyAlignment="1" applyProtection="1">
      <alignment horizontal="center" vertical="center" wrapText="1"/>
      <protection locked="0"/>
    </xf>
    <xf numFmtId="0" fontId="4" fillId="2" borderId="29" xfId="0" applyFont="1" applyFill="1" applyBorder="1" applyAlignment="1" applyProtection="1">
      <alignment horizontal="center" vertical="center" wrapText="1"/>
      <protection locked="0"/>
    </xf>
    <xf numFmtId="0" fontId="4" fillId="0" borderId="29" xfId="0" applyFont="1" applyBorder="1" applyAlignment="1">
      <alignment horizontal="center" vertical="center" wrapText="1"/>
    </xf>
    <xf numFmtId="0" fontId="2" fillId="0" borderId="29" xfId="0" applyFont="1" applyBorder="1" applyAlignment="1">
      <alignment horizontal="center" vertical="center" wrapText="1"/>
    </xf>
    <xf numFmtId="9" fontId="2" fillId="0" borderId="29" xfId="1" applyFont="1" applyFill="1" applyBorder="1" applyAlignment="1" applyProtection="1">
      <alignment horizontal="center" vertical="center" wrapText="1"/>
      <protection locked="0"/>
    </xf>
    <xf numFmtId="9" fontId="2" fillId="0" borderId="29" xfId="1" applyFont="1" applyFill="1" applyBorder="1" applyAlignment="1" applyProtection="1">
      <alignment horizontal="center" vertical="center" wrapText="1"/>
    </xf>
    <xf numFmtId="0" fontId="19" fillId="0" borderId="29" xfId="0" applyFont="1" applyBorder="1" applyAlignment="1">
      <alignment horizontal="center" vertical="center" wrapText="1"/>
    </xf>
    <xf numFmtId="9" fontId="4" fillId="0" borderId="29" xfId="1" applyFont="1" applyFill="1" applyBorder="1" applyAlignment="1" applyProtection="1">
      <alignment horizontal="center" vertical="center" wrapText="1"/>
    </xf>
    <xf numFmtId="9" fontId="15" fillId="0" borderId="29" xfId="0" applyNumberFormat="1" applyFont="1" applyBorder="1" applyAlignment="1" applyProtection="1">
      <alignment horizontal="center" vertical="center" wrapText="1"/>
      <protection locked="0"/>
    </xf>
    <xf numFmtId="0" fontId="4" fillId="0" borderId="29" xfId="0" applyFont="1" applyBorder="1" applyAlignment="1" applyProtection="1">
      <alignment horizontal="center" vertical="top" wrapText="1"/>
      <protection locked="0"/>
    </xf>
    <xf numFmtId="0" fontId="4" fillId="0" borderId="29" xfId="0" applyFont="1" applyBorder="1" applyAlignment="1" applyProtection="1">
      <alignment horizontal="left" vertical="top" wrapText="1"/>
      <protection locked="0"/>
    </xf>
    <xf numFmtId="164" fontId="4" fillId="0" borderId="29" xfId="0" applyNumberFormat="1" applyFont="1" applyBorder="1" applyAlignment="1" applyProtection="1">
      <alignment horizontal="center" vertical="center" wrapText="1"/>
      <protection locked="0"/>
    </xf>
    <xf numFmtId="0" fontId="4" fillId="0" borderId="30" xfId="0" applyFont="1" applyBorder="1" applyAlignment="1" applyProtection="1">
      <alignment horizontal="center" vertical="center" wrapText="1"/>
      <protection locked="0"/>
    </xf>
    <xf numFmtId="9" fontId="4" fillId="0" borderId="31" xfId="1" applyFont="1" applyFill="1" applyBorder="1" applyAlignment="1" applyProtection="1">
      <alignment horizontal="center" vertical="center" wrapText="1"/>
      <protection locked="0"/>
    </xf>
    <xf numFmtId="0" fontId="4" fillId="11" borderId="28" xfId="0" applyFont="1" applyFill="1" applyBorder="1" applyAlignment="1">
      <alignment vertical="center" wrapText="1"/>
    </xf>
    <xf numFmtId="0" fontId="4" fillId="11" borderId="32" xfId="0" applyFont="1" applyFill="1" applyBorder="1" applyAlignment="1">
      <alignment vertical="center" wrapText="1"/>
    </xf>
    <xf numFmtId="0" fontId="4" fillId="0" borderId="28" xfId="0" applyFont="1" applyBorder="1" applyAlignment="1">
      <alignment horizontal="center" vertical="center" wrapText="1"/>
    </xf>
    <xf numFmtId="0" fontId="5" fillId="0" borderId="29" xfId="0" applyFont="1" applyBorder="1" applyAlignment="1" applyProtection="1">
      <alignment horizontal="center" vertical="center" wrapText="1"/>
      <protection locked="0"/>
    </xf>
    <xf numFmtId="9" fontId="2" fillId="0" borderId="29" xfId="1" applyFont="1" applyBorder="1" applyAlignment="1" applyProtection="1">
      <alignment horizontal="center" vertical="center" wrapText="1"/>
      <protection locked="0"/>
    </xf>
    <xf numFmtId="0" fontId="4" fillId="0" borderId="28" xfId="0" applyFont="1" applyBorder="1" applyAlignment="1">
      <alignment vertical="center" wrapText="1"/>
    </xf>
    <xf numFmtId="0" fontId="4" fillId="0" borderId="32" xfId="0" applyFont="1" applyBorder="1" applyAlignment="1">
      <alignment horizontal="left" vertical="center" wrapText="1"/>
    </xf>
    <xf numFmtId="0" fontId="5" fillId="0" borderId="29" xfId="0" applyFont="1" applyBorder="1" applyAlignment="1" applyProtection="1">
      <alignment vertical="center" wrapText="1"/>
      <protection locked="0"/>
    </xf>
    <xf numFmtId="0" fontId="4" fillId="8" borderId="4" xfId="0" applyFont="1" applyFill="1" applyBorder="1" applyAlignment="1" applyProtection="1">
      <alignment horizontal="center" vertical="center" wrapText="1"/>
      <protection locked="0"/>
    </xf>
    <xf numFmtId="0" fontId="8" fillId="8" borderId="4" xfId="0" applyFont="1" applyFill="1" applyBorder="1" applyAlignment="1" applyProtection="1">
      <alignment vertical="top" wrapText="1"/>
      <protection locked="0"/>
    </xf>
    <xf numFmtId="0" fontId="5" fillId="8" borderId="4" xfId="0" applyFont="1" applyFill="1" applyBorder="1" applyAlignment="1" applyProtection="1">
      <alignment horizontal="center" vertical="center" wrapText="1"/>
      <protection locked="0"/>
    </xf>
    <xf numFmtId="0" fontId="4" fillId="8" borderId="4" xfId="0" applyFont="1" applyFill="1" applyBorder="1" applyAlignment="1">
      <alignment horizontal="center" vertical="center" wrapText="1"/>
    </xf>
    <xf numFmtId="0" fontId="2" fillId="8" borderId="4" xfId="0" applyFont="1" applyFill="1" applyBorder="1" applyAlignment="1">
      <alignment horizontal="center" vertical="center" wrapText="1"/>
    </xf>
    <xf numFmtId="9" fontId="2" fillId="8" borderId="4" xfId="1" applyFont="1" applyFill="1" applyBorder="1" applyAlignment="1" applyProtection="1">
      <alignment horizontal="center" vertical="center" wrapText="1"/>
      <protection locked="0"/>
    </xf>
    <xf numFmtId="9" fontId="2" fillId="8" borderId="4" xfId="1" applyFont="1" applyFill="1" applyBorder="1" applyAlignment="1" applyProtection="1">
      <alignment horizontal="center" vertical="center" wrapText="1"/>
    </xf>
    <xf numFmtId="0" fontId="19" fillId="8" borderId="4" xfId="0" applyFont="1" applyFill="1" applyBorder="1" applyAlignment="1">
      <alignment horizontal="center" vertical="center" wrapText="1"/>
    </xf>
    <xf numFmtId="9" fontId="4" fillId="8" borderId="4" xfId="1" applyFont="1" applyFill="1" applyBorder="1" applyAlignment="1" applyProtection="1">
      <alignment horizontal="center" vertical="center" wrapText="1"/>
    </xf>
    <xf numFmtId="164" fontId="4" fillId="8" borderId="4" xfId="0" applyNumberFormat="1" applyFont="1" applyFill="1" applyBorder="1" applyAlignment="1" applyProtection="1">
      <alignment horizontal="center" vertical="center" wrapText="1"/>
      <protection locked="0"/>
    </xf>
    <xf numFmtId="0" fontId="4" fillId="8" borderId="12" xfId="0" applyFont="1" applyFill="1" applyBorder="1" applyAlignment="1" applyProtection="1">
      <alignment horizontal="center" vertical="center" wrapText="1"/>
      <protection locked="0"/>
    </xf>
    <xf numFmtId="0" fontId="4" fillId="8" borderId="26" xfId="0" applyFont="1" applyFill="1" applyBorder="1" applyAlignment="1" applyProtection="1">
      <alignment horizontal="center" vertical="center" wrapText="1"/>
      <protection locked="0"/>
    </xf>
    <xf numFmtId="9" fontId="4" fillId="8" borderId="27" xfId="1" applyFont="1" applyFill="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4" fillId="0" borderId="34" xfId="0" applyFont="1" applyBorder="1" applyAlignment="1">
      <alignment horizontal="center" vertical="center" wrapText="1"/>
    </xf>
    <xf numFmtId="9" fontId="2" fillId="0" borderId="17" xfId="1"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4" fillId="0" borderId="17" xfId="0" applyFont="1" applyBorder="1" applyAlignment="1">
      <alignment horizontal="center" vertical="center" wrapText="1"/>
    </xf>
    <xf numFmtId="9" fontId="2" fillId="0" borderId="17" xfId="1" applyFont="1" applyFill="1" applyBorder="1" applyAlignment="1" applyProtection="1">
      <alignment horizontal="center" vertical="center" wrapText="1"/>
      <protection locked="0"/>
    </xf>
    <xf numFmtId="9" fontId="2" fillId="0" borderId="17" xfId="1" applyFont="1" applyFill="1" applyBorder="1" applyAlignment="1" applyProtection="1">
      <alignment horizontal="center" vertical="center" wrapText="1"/>
    </xf>
    <xf numFmtId="164" fontId="4" fillId="0" borderId="17" xfId="0" applyNumberFormat="1" applyFont="1" applyBorder="1" applyAlignment="1" applyProtection="1">
      <alignment horizontal="center" vertical="center" wrapText="1"/>
      <protection locked="0"/>
    </xf>
    <xf numFmtId="0" fontId="4" fillId="0" borderId="3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10" borderId="17" xfId="0" applyFont="1" applyFill="1" applyBorder="1" applyAlignment="1" applyProtection="1">
      <alignment horizontal="center" vertical="center" wrapText="1"/>
      <protection locked="0"/>
    </xf>
    <xf numFmtId="9" fontId="4" fillId="0" borderId="18" xfId="1" applyFont="1" applyFill="1" applyBorder="1" applyAlignment="1" applyProtection="1">
      <alignment horizontal="center" vertical="center" wrapText="1"/>
      <protection locked="0"/>
    </xf>
    <xf numFmtId="0" fontId="4" fillId="0" borderId="16" xfId="0" applyFont="1" applyBorder="1" applyAlignment="1">
      <alignment wrapText="1"/>
    </xf>
    <xf numFmtId="9" fontId="2" fillId="0" borderId="22" xfId="1" applyFont="1" applyBorder="1" applyAlignment="1" applyProtection="1">
      <alignment horizontal="center" vertical="center" wrapText="1"/>
      <protection locked="0"/>
    </xf>
    <xf numFmtId="0" fontId="4" fillId="0" borderId="22" xfId="0" applyFont="1" applyBorder="1" applyAlignment="1" applyProtection="1">
      <alignment horizontal="center" vertical="center" wrapText="1"/>
      <protection locked="0"/>
    </xf>
    <xf numFmtId="0" fontId="4" fillId="0" borderId="22" xfId="0" applyFont="1" applyBorder="1" applyAlignment="1">
      <alignment horizontal="center" vertical="center" wrapText="1"/>
    </xf>
    <xf numFmtId="9" fontId="2" fillId="0" borderId="22" xfId="1" applyFont="1" applyFill="1" applyBorder="1" applyAlignment="1" applyProtection="1">
      <alignment horizontal="center" vertical="center" wrapText="1"/>
      <protection locked="0"/>
    </xf>
    <xf numFmtId="9" fontId="2" fillId="0" borderId="22" xfId="1" applyFont="1" applyFill="1" applyBorder="1" applyAlignment="1" applyProtection="1">
      <alignment horizontal="center" vertical="center" wrapText="1"/>
    </xf>
    <xf numFmtId="164" fontId="4" fillId="0" borderId="22" xfId="0" applyNumberFormat="1"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4" fillId="0" borderId="21" xfId="0" applyFont="1" applyBorder="1" applyAlignment="1" applyProtection="1">
      <alignment horizontal="center" vertical="top" wrapText="1"/>
      <protection locked="0"/>
    </xf>
    <xf numFmtId="9" fontId="4" fillId="0" borderId="23" xfId="1" applyFont="1" applyFill="1" applyBorder="1" applyAlignment="1" applyProtection="1">
      <alignment horizontal="center" vertical="center" wrapText="1"/>
      <protection locked="0"/>
    </xf>
    <xf numFmtId="0" fontId="4" fillId="0" borderId="21" xfId="0" applyFont="1" applyBorder="1" applyAlignment="1">
      <alignment vertical="center" wrapText="1"/>
    </xf>
    <xf numFmtId="0" fontId="4" fillId="10" borderId="22" xfId="0"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9" fontId="4" fillId="0" borderId="35" xfId="1" applyFont="1" applyFill="1" applyBorder="1" applyAlignment="1" applyProtection="1">
      <alignment horizontal="center" vertical="center" wrapText="1"/>
      <protection locked="0"/>
    </xf>
    <xf numFmtId="9" fontId="4" fillId="0" borderId="38" xfId="1" applyFont="1" applyFill="1" applyBorder="1" applyAlignment="1" applyProtection="1">
      <alignment horizontal="center" vertical="center" wrapText="1"/>
      <protection locked="0"/>
    </xf>
    <xf numFmtId="0" fontId="4" fillId="0" borderId="33" xfId="0" applyFont="1" applyBorder="1" applyAlignment="1">
      <alignment horizontal="center" vertical="center" wrapText="1"/>
    </xf>
    <xf numFmtId="0" fontId="4" fillId="0" borderId="29" xfId="0" applyFont="1" applyBorder="1" applyAlignment="1">
      <alignment wrapText="1"/>
    </xf>
    <xf numFmtId="0" fontId="4" fillId="0" borderId="3" xfId="0" applyFont="1" applyBorder="1" applyAlignment="1">
      <alignment wrapText="1"/>
    </xf>
    <xf numFmtId="0" fontId="4" fillId="0" borderId="17" xfId="0" applyFont="1" applyBorder="1" applyAlignment="1">
      <alignment wrapText="1"/>
    </xf>
    <xf numFmtId="0" fontId="4" fillId="0" borderId="37" xfId="0" applyFont="1" applyBorder="1" applyAlignment="1">
      <alignment wrapText="1"/>
    </xf>
    <xf numFmtId="9" fontId="4" fillId="0" borderId="39" xfId="0" applyNumberFormat="1" applyFont="1" applyBorder="1" applyAlignment="1">
      <alignment horizontal="center" vertical="center" wrapText="1"/>
    </xf>
    <xf numFmtId="9" fontId="4" fillId="0" borderId="40" xfId="0" applyNumberFormat="1" applyFont="1" applyBorder="1" applyAlignment="1">
      <alignment horizontal="center" vertical="center" wrapText="1"/>
    </xf>
    <xf numFmtId="9" fontId="4" fillId="0" borderId="41" xfId="0" applyNumberFormat="1" applyFont="1" applyBorder="1" applyAlignment="1">
      <alignment horizontal="center" vertical="center" wrapText="1"/>
    </xf>
    <xf numFmtId="9" fontId="4" fillId="0" borderId="42" xfId="0" applyNumberFormat="1" applyFont="1" applyBorder="1" applyAlignment="1">
      <alignment horizontal="center" vertical="center" wrapText="1"/>
    </xf>
    <xf numFmtId="0" fontId="2" fillId="2" borderId="1" xfId="0"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xf numFmtId="0" fontId="16" fillId="0" borderId="0" xfId="0" applyFont="1" applyAlignment="1">
      <alignment horizontal="center" vertical="center"/>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6" borderId="16" xfId="0" applyFont="1" applyFill="1" applyBorder="1" applyAlignment="1" applyProtection="1">
      <alignment horizontal="center" vertical="center" wrapText="1"/>
      <protection locked="0"/>
    </xf>
    <xf numFmtId="0" fontId="2" fillId="6" borderId="17" xfId="0" applyFont="1" applyFill="1" applyBorder="1" applyAlignment="1" applyProtection="1">
      <alignment horizontal="center" vertical="center" wrapText="1"/>
      <protection locked="0"/>
    </xf>
    <xf numFmtId="0" fontId="2" fillId="6" borderId="18" xfId="0" applyFont="1" applyFill="1" applyBorder="1" applyAlignment="1" applyProtection="1">
      <alignment horizontal="center" vertical="center" wrapText="1"/>
      <protection locked="0"/>
    </xf>
    <xf numFmtId="0" fontId="2" fillId="6" borderId="19"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0" fontId="2" fillId="6" borderId="20"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9" fontId="2" fillId="4" borderId="1" xfId="1" applyFont="1" applyFill="1" applyBorder="1" applyAlignment="1" applyProtection="1">
      <alignment horizontal="center" vertical="center" wrapText="1"/>
      <protection locked="0"/>
    </xf>
    <xf numFmtId="9" fontId="2" fillId="4" borderId="2" xfId="1"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0" fontId="2" fillId="5" borderId="12" xfId="0" applyFont="1" applyFill="1" applyBorder="1" applyAlignment="1" applyProtection="1">
      <alignment horizontal="center" vertical="center" wrapText="1"/>
      <protection locked="0"/>
    </xf>
    <xf numFmtId="0" fontId="2" fillId="5" borderId="13" xfId="0"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8" fillId="4" borderId="2"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4" fillId="0" borderId="9" xfId="0" applyFont="1" applyBorder="1" applyAlignment="1" applyProtection="1">
      <alignment horizontal="center" vertical="top" wrapText="1"/>
      <protection locked="0"/>
    </xf>
    <xf numFmtId="0" fontId="4" fillId="0" borderId="11"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15" xfId="0" applyFont="1" applyBorder="1" applyAlignment="1" applyProtection="1">
      <alignment horizontal="center" vertical="top" wrapText="1"/>
      <protection locked="0"/>
    </xf>
    <xf numFmtId="0" fontId="4" fillId="0" borderId="12" xfId="0" applyFont="1" applyBorder="1" applyAlignment="1" applyProtection="1">
      <alignment horizontal="center" vertical="top" wrapText="1"/>
      <protection locked="0"/>
    </xf>
    <xf numFmtId="0" fontId="4" fillId="0" borderId="14" xfId="0" applyFont="1" applyBorder="1" applyAlignment="1" applyProtection="1">
      <alignment horizontal="center" vertical="top" wrapText="1"/>
      <protection locked="0"/>
    </xf>
    <xf numFmtId="0" fontId="4" fillId="0" borderId="34" xfId="0" applyFont="1" applyBorder="1" applyAlignment="1" applyProtection="1">
      <alignment horizontal="center" vertical="center" wrapText="1"/>
      <protection locked="0"/>
    </xf>
    <xf numFmtId="0" fontId="4" fillId="0" borderId="37" xfId="0" applyFont="1" applyBorder="1" applyAlignment="1" applyProtection="1">
      <alignment horizontal="center" vertical="center" wrapText="1"/>
      <protection locked="0"/>
    </xf>
    <xf numFmtId="0" fontId="4" fillId="0" borderId="34" xfId="0" applyFont="1" applyBorder="1" applyAlignment="1">
      <alignment horizontal="center" vertical="center" wrapText="1"/>
    </xf>
    <xf numFmtId="0" fontId="4" fillId="0" borderId="37"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7" xfId="0" applyFont="1" applyBorder="1" applyAlignment="1">
      <alignment horizontal="center" vertical="center" wrapText="1"/>
    </xf>
    <xf numFmtId="9" fontId="2" fillId="0" borderId="34" xfId="1" applyFont="1" applyFill="1" applyBorder="1" applyAlignment="1" applyProtection="1">
      <alignment horizontal="center" vertical="center" wrapText="1"/>
    </xf>
    <xf numFmtId="9" fontId="2" fillId="0" borderId="37" xfId="1" applyFont="1" applyFill="1" applyBorder="1" applyAlignment="1" applyProtection="1">
      <alignment horizontal="center" vertical="center" wrapText="1"/>
    </xf>
    <xf numFmtId="0" fontId="19" fillId="0" borderId="34" xfId="0" applyFont="1" applyBorder="1" applyAlignment="1">
      <alignment horizontal="center" vertical="center" wrapText="1"/>
    </xf>
    <xf numFmtId="0" fontId="19" fillId="0" borderId="37" xfId="0" applyFont="1" applyBorder="1" applyAlignment="1">
      <alignment horizontal="center" vertical="center" wrapText="1"/>
    </xf>
    <xf numFmtId="9" fontId="4" fillId="0" borderId="34" xfId="1" applyFont="1" applyFill="1" applyBorder="1" applyAlignment="1" applyProtection="1">
      <alignment horizontal="center" vertical="center" wrapText="1"/>
    </xf>
    <xf numFmtId="9" fontId="4" fillId="0" borderId="37" xfId="1" applyFont="1" applyFill="1" applyBorder="1" applyAlignment="1" applyProtection="1">
      <alignment horizontal="center" vertical="center" wrapText="1"/>
    </xf>
    <xf numFmtId="0" fontId="5" fillId="0" borderId="34" xfId="0" applyFont="1" applyBorder="1" applyAlignment="1" applyProtection="1">
      <alignment horizontal="center" vertical="center" wrapText="1"/>
      <protection locked="0"/>
    </xf>
    <xf numFmtId="0" fontId="5" fillId="0" borderId="37" xfId="0" applyFont="1" applyBorder="1" applyAlignment="1" applyProtection="1">
      <alignment horizontal="center" vertical="center" wrapText="1"/>
      <protection locked="0"/>
    </xf>
    <xf numFmtId="0" fontId="9" fillId="0" borderId="34" xfId="0" applyFont="1" applyBorder="1" applyAlignment="1" applyProtection="1">
      <alignment horizontal="center" vertical="center" wrapText="1"/>
      <protection locked="0"/>
    </xf>
    <xf numFmtId="0" fontId="9" fillId="0" borderId="37" xfId="0" applyFont="1" applyBorder="1" applyAlignment="1" applyProtection="1">
      <alignment horizontal="center" vertical="center" wrapText="1"/>
      <protection locked="0"/>
    </xf>
    <xf numFmtId="0" fontId="4" fillId="2" borderId="34" xfId="0" applyFont="1" applyFill="1" applyBorder="1" applyAlignment="1" applyProtection="1">
      <alignment horizontal="center" vertical="center" wrapText="1"/>
      <protection locked="0"/>
    </xf>
    <xf numFmtId="0" fontId="4" fillId="2" borderId="37" xfId="0" applyFont="1" applyFill="1" applyBorder="1" applyAlignment="1" applyProtection="1">
      <alignment horizontal="center" vertical="center" wrapText="1"/>
      <protection locked="0"/>
    </xf>
    <xf numFmtId="0" fontId="4" fillId="0" borderId="33" xfId="0" applyFont="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cellXfs>
  <cellStyles count="2">
    <cellStyle name="Normal" xfId="0" builtinId="0"/>
    <cellStyle name="Porcentaje" xfId="1" builtinId="5"/>
  </cellStyles>
  <dxfs count="29">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2"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6" t="s">
        <v>0</v>
      </c>
      <c r="C1" s="6" t="s">
        <v>1</v>
      </c>
      <c r="E1" s="147" t="s">
        <v>2</v>
      </c>
      <c r="F1" s="147"/>
      <c r="H1" s="148" t="s">
        <v>3</v>
      </c>
      <c r="I1" s="148"/>
      <c r="J1" s="148"/>
      <c r="K1" s="148"/>
      <c r="L1" s="148"/>
      <c r="N1" s="5" t="s">
        <v>4</v>
      </c>
      <c r="P1" s="7" t="s">
        <v>5</v>
      </c>
      <c r="R1" s="7" t="s">
        <v>6</v>
      </c>
      <c r="T1" s="8" t="s">
        <v>7</v>
      </c>
    </row>
    <row r="2" spans="1:23" ht="49.5" customHeight="1">
      <c r="A2" s="9" t="s">
        <v>8</v>
      </c>
      <c r="C2" s="11" t="s">
        <v>9</v>
      </c>
      <c r="E2" s="14" t="s">
        <v>10</v>
      </c>
      <c r="F2" s="14" t="s">
        <v>11</v>
      </c>
      <c r="H2" s="22" t="s">
        <v>12</v>
      </c>
      <c r="I2" s="22" t="s">
        <v>13</v>
      </c>
      <c r="J2" s="22" t="s">
        <v>14</v>
      </c>
      <c r="K2" s="22" t="s">
        <v>15</v>
      </c>
      <c r="L2" s="22" t="s">
        <v>16</v>
      </c>
      <c r="N2" s="21" t="s">
        <v>17</v>
      </c>
      <c r="P2" s="34" t="s">
        <v>18</v>
      </c>
      <c r="R2" s="22" t="s">
        <v>19</v>
      </c>
      <c r="T2" s="26" t="s">
        <v>20</v>
      </c>
    </row>
    <row r="3" spans="1:23" ht="49.5" customHeight="1">
      <c r="A3" s="9" t="s">
        <v>21</v>
      </c>
      <c r="C3" s="11" t="s">
        <v>22</v>
      </c>
      <c r="E3" s="15" t="s">
        <v>23</v>
      </c>
      <c r="F3" s="15" t="s">
        <v>24</v>
      </c>
      <c r="H3" s="22" t="s">
        <v>25</v>
      </c>
      <c r="I3" s="22" t="s">
        <v>26</v>
      </c>
      <c r="J3" s="22" t="s">
        <v>27</v>
      </c>
      <c r="K3" s="22" t="s">
        <v>28</v>
      </c>
      <c r="L3" s="22" t="s">
        <v>29</v>
      </c>
      <c r="N3" s="23" t="s">
        <v>30</v>
      </c>
      <c r="P3" s="35" t="s">
        <v>31</v>
      </c>
      <c r="R3" s="22" t="s">
        <v>32</v>
      </c>
      <c r="T3" s="26" t="s">
        <v>33</v>
      </c>
    </row>
    <row r="4" spans="1:23" ht="96" customHeight="1">
      <c r="A4" s="9" t="s">
        <v>34</v>
      </c>
      <c r="C4" s="11" t="s">
        <v>35</v>
      </c>
      <c r="E4" s="15" t="s">
        <v>36</v>
      </c>
      <c r="F4" s="15" t="s">
        <v>37</v>
      </c>
      <c r="H4" s="22" t="s">
        <v>38</v>
      </c>
      <c r="I4" s="2"/>
      <c r="J4" s="2"/>
      <c r="K4" s="2"/>
      <c r="L4" s="2"/>
      <c r="N4" s="24" t="s">
        <v>39</v>
      </c>
      <c r="P4" s="34" t="s">
        <v>40</v>
      </c>
    </row>
    <row r="5" spans="1:23" ht="49.5" customHeight="1">
      <c r="A5" s="9" t="s">
        <v>41</v>
      </c>
      <c r="C5" s="11" t="s">
        <v>42</v>
      </c>
      <c r="E5" s="15" t="s">
        <v>43</v>
      </c>
      <c r="F5" s="15" t="s">
        <v>44</v>
      </c>
      <c r="N5" s="24" t="s">
        <v>45</v>
      </c>
    </row>
    <row r="6" spans="1:23" ht="49.5" customHeight="1">
      <c r="A6" s="9" t="s">
        <v>46</v>
      </c>
      <c r="C6" s="12" t="s">
        <v>47</v>
      </c>
      <c r="E6" s="15" t="s">
        <v>48</v>
      </c>
      <c r="F6" s="15" t="s">
        <v>49</v>
      </c>
      <c r="N6" s="20"/>
    </row>
    <row r="7" spans="1:23" ht="49.5" customHeight="1">
      <c r="A7" s="9" t="s">
        <v>50</v>
      </c>
      <c r="E7" s="15" t="s">
        <v>51</v>
      </c>
      <c r="F7" s="15" t="s">
        <v>52</v>
      </c>
    </row>
    <row r="8" spans="1:23" ht="49.5" customHeight="1">
      <c r="A8" s="9" t="s">
        <v>53</v>
      </c>
      <c r="C8" s="6" t="s">
        <v>54</v>
      </c>
      <c r="E8" s="13"/>
      <c r="F8" s="13"/>
    </row>
    <row r="9" spans="1:23" ht="51.75" customHeight="1">
      <c r="A9" s="9" t="s">
        <v>55</v>
      </c>
      <c r="C9" s="22" t="s">
        <v>56</v>
      </c>
    </row>
    <row r="10" spans="1:23" ht="55.5" customHeight="1">
      <c r="A10" s="9" t="s">
        <v>57</v>
      </c>
      <c r="C10" s="22" t="s">
        <v>58</v>
      </c>
      <c r="E10" s="13"/>
      <c r="F10" s="13"/>
    </row>
    <row r="11" spans="1:23" ht="40.5" customHeight="1">
      <c r="A11" s="9" t="s">
        <v>59</v>
      </c>
      <c r="C11" s="22" t="s">
        <v>60</v>
      </c>
    </row>
    <row r="12" spans="1:23" ht="40.5" customHeight="1">
      <c r="C12" s="22" t="s">
        <v>61</v>
      </c>
    </row>
    <row r="13" spans="1:23" ht="40.5" customHeight="1">
      <c r="C13" s="22" t="s">
        <v>62</v>
      </c>
    </row>
    <row r="14" spans="1:23" ht="40.5" customHeight="1"/>
    <row r="15" spans="1:23" ht="40.5" customHeight="1">
      <c r="V15" s="27"/>
    </row>
    <row r="16" spans="1:23">
      <c r="V16" s="28"/>
      <c r="W16" s="28"/>
    </row>
    <row r="17" spans="22:23">
      <c r="V17" s="28"/>
      <c r="W17" s="28"/>
    </row>
    <row r="18" spans="22:23">
      <c r="V18" s="28"/>
      <c r="W18" s="28"/>
    </row>
    <row r="19" spans="22:23">
      <c r="V19" s="28"/>
      <c r="W19" s="28"/>
    </row>
    <row r="20" spans="22:23">
      <c r="V20" s="28"/>
      <c r="W20" s="28"/>
    </row>
    <row r="21" spans="22:23">
      <c r="V21" s="28"/>
      <c r="W21" s="28"/>
    </row>
    <row r="22" spans="22:23">
      <c r="V22" s="28"/>
      <c r="W22" s="28"/>
    </row>
    <row r="23" spans="22:23">
      <c r="V23" s="28"/>
      <c r="W23" s="28"/>
    </row>
    <row r="24" spans="22:23">
      <c r="V24" s="28"/>
      <c r="W24" s="28"/>
    </row>
    <row r="25" spans="22:23">
      <c r="V25" s="28"/>
      <c r="W25" s="28"/>
    </row>
    <row r="26" spans="22:23">
      <c r="V26" s="28"/>
      <c r="W26" s="28"/>
    </row>
    <row r="27" spans="22:23">
      <c r="V27" s="28"/>
      <c r="W27" s="28"/>
    </row>
    <row r="28" spans="22:23">
      <c r="V28" s="28"/>
      <c r="W28" s="28"/>
    </row>
    <row r="29" spans="22:23">
      <c r="V29" s="28"/>
      <c r="W29" s="28"/>
    </row>
    <row r="30" spans="22:23">
      <c r="V30" s="28"/>
      <c r="W30" s="28"/>
    </row>
    <row r="31" spans="22:23">
      <c r="V31" s="28"/>
      <c r="W31" s="28"/>
    </row>
    <row r="32" spans="22:23">
      <c r="V32" s="28"/>
      <c r="W32" s="28"/>
    </row>
    <row r="33" spans="22:23">
      <c r="V33" s="28"/>
      <c r="W33" s="28"/>
    </row>
    <row r="34" spans="22:23">
      <c r="V34" s="28"/>
      <c r="W34" s="28"/>
    </row>
    <row r="35" spans="22:23">
      <c r="V35" s="28"/>
      <c r="W35" s="28"/>
    </row>
    <row r="36" spans="22:23">
      <c r="V36" s="28"/>
      <c r="W36" s="28"/>
    </row>
    <row r="37" spans="22:23">
      <c r="V37" s="28"/>
      <c r="W37" s="28"/>
    </row>
    <row r="38" spans="22:23">
      <c r="V38" s="28"/>
      <c r="W38" s="28"/>
    </row>
    <row r="39" spans="22:23">
      <c r="V39" s="28"/>
      <c r="W39" s="28"/>
    </row>
    <row r="40" spans="22:23">
      <c r="V40" s="28"/>
      <c r="W40" s="28"/>
    </row>
  </sheetData>
  <mergeCells count="2">
    <mergeCell ref="E1:F1"/>
    <mergeCell ref="H1:L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6" workbookViewId="0">
      <selection activeCell="E30" sqref="E30"/>
    </sheetView>
  </sheetViews>
  <sheetFormatPr defaultColWidth="11.42578125" defaultRowHeight="15"/>
  <cols>
    <col min="2" max="4" width="5.42578125" style="1" customWidth="1"/>
    <col min="5" max="19" width="5.42578125" customWidth="1"/>
    <col min="20" max="20" width="65.5703125" customWidth="1"/>
    <col min="21" max="27" width="5.42578125" customWidth="1"/>
    <col min="28" max="30" width="5.7109375" customWidth="1"/>
  </cols>
  <sheetData>
    <row r="1" spans="1:27" s="29" customFormat="1" ht="48.75" customHeight="1">
      <c r="B1" s="149" t="s">
        <v>63</v>
      </c>
      <c r="C1" s="149"/>
      <c r="D1" s="149"/>
      <c r="E1" s="149"/>
      <c r="F1" s="149"/>
      <c r="G1" s="149"/>
      <c r="H1" s="149"/>
      <c r="I1" s="149"/>
      <c r="J1" s="149"/>
      <c r="K1" s="149"/>
    </row>
    <row r="2" spans="1:27">
      <c r="C2" s="32" t="s">
        <v>64</v>
      </c>
      <c r="D2" s="30"/>
    </row>
    <row r="3" spans="1:27">
      <c r="C3" s="31">
        <v>0.2</v>
      </c>
      <c r="D3" s="31">
        <v>0.4</v>
      </c>
      <c r="E3" s="31">
        <v>0.6</v>
      </c>
      <c r="F3" s="31">
        <v>0.8</v>
      </c>
      <c r="G3" s="31">
        <v>1</v>
      </c>
      <c r="H3" s="31"/>
      <c r="I3" s="31"/>
      <c r="J3" s="31"/>
      <c r="K3" s="31"/>
      <c r="L3" s="31"/>
      <c r="M3" s="31"/>
      <c r="N3" s="31"/>
      <c r="O3" s="31"/>
      <c r="P3" s="31"/>
      <c r="Q3" s="31"/>
      <c r="R3" s="31"/>
      <c r="S3" s="31"/>
      <c r="T3" s="31"/>
      <c r="U3" s="31"/>
      <c r="V3" s="31"/>
      <c r="W3" s="31"/>
      <c r="X3" s="31"/>
      <c r="Y3" s="31"/>
      <c r="Z3" s="31"/>
      <c r="AA3" s="31"/>
    </row>
    <row r="4" spans="1:27">
      <c r="A4" s="30" t="s">
        <v>65</v>
      </c>
      <c r="B4" s="31">
        <v>0.2</v>
      </c>
      <c r="C4" s="10" t="s">
        <v>66</v>
      </c>
      <c r="D4" s="10" t="s">
        <v>66</v>
      </c>
      <c r="E4" s="10" t="s">
        <v>67</v>
      </c>
      <c r="F4" s="10" t="s">
        <v>68</v>
      </c>
      <c r="G4" s="10" t="s">
        <v>69</v>
      </c>
    </row>
    <row r="5" spans="1:27">
      <c r="B5" s="31">
        <v>0.4</v>
      </c>
      <c r="C5" s="10" t="s">
        <v>66</v>
      </c>
      <c r="D5" s="10" t="s">
        <v>67</v>
      </c>
      <c r="E5" s="10" t="s">
        <v>67</v>
      </c>
      <c r="F5" s="10" t="s">
        <v>68</v>
      </c>
      <c r="G5" s="10" t="s">
        <v>69</v>
      </c>
    </row>
    <row r="6" spans="1:27">
      <c r="B6" s="31">
        <v>0.6</v>
      </c>
      <c r="C6" s="10" t="s">
        <v>67</v>
      </c>
      <c r="D6" s="10" t="s">
        <v>67</v>
      </c>
      <c r="E6" s="10" t="s">
        <v>67</v>
      </c>
      <c r="F6" s="10" t="s">
        <v>68</v>
      </c>
      <c r="G6" s="10" t="s">
        <v>69</v>
      </c>
    </row>
    <row r="7" spans="1:27">
      <c r="B7" s="31">
        <v>0.8</v>
      </c>
      <c r="C7" s="10" t="s">
        <v>67</v>
      </c>
      <c r="D7" s="10" t="s">
        <v>67</v>
      </c>
      <c r="E7" s="10" t="s">
        <v>68</v>
      </c>
      <c r="F7" s="10" t="s">
        <v>68</v>
      </c>
      <c r="G7" s="10" t="s">
        <v>69</v>
      </c>
    </row>
    <row r="8" spans="1:27">
      <c r="B8" s="31">
        <v>1</v>
      </c>
      <c r="C8" s="10" t="s">
        <v>68</v>
      </c>
      <c r="D8" s="10" t="s">
        <v>68</v>
      </c>
      <c r="E8" s="10" t="s">
        <v>68</v>
      </c>
      <c r="F8" s="10" t="s">
        <v>68</v>
      </c>
      <c r="G8" s="10" t="s">
        <v>69</v>
      </c>
    </row>
    <row r="9" spans="1:27">
      <c r="B9" s="31"/>
    </row>
    <row r="10" spans="1:27">
      <c r="B10" s="31"/>
    </row>
    <row r="20" spans="1:10" ht="29.25" customHeight="1">
      <c r="A20" s="149" t="s">
        <v>70</v>
      </c>
      <c r="B20" s="149"/>
      <c r="C20" s="149"/>
      <c r="D20" s="149"/>
      <c r="E20" s="149"/>
      <c r="F20" s="149"/>
      <c r="G20" s="149"/>
      <c r="H20" s="149"/>
      <c r="I20" s="149"/>
      <c r="J20" s="149"/>
    </row>
    <row r="22" spans="1:10">
      <c r="C22" s="32" t="s">
        <v>64</v>
      </c>
      <c r="D22" s="30"/>
    </row>
    <row r="23" spans="1:10">
      <c r="B23" s="10"/>
      <c r="C23" s="36" t="s">
        <v>71</v>
      </c>
      <c r="D23" s="36" t="s">
        <v>72</v>
      </c>
      <c r="E23" s="36" t="s">
        <v>67</v>
      </c>
      <c r="F23" s="36" t="s">
        <v>73</v>
      </c>
      <c r="G23" s="36" t="s">
        <v>74</v>
      </c>
    </row>
    <row r="24" spans="1:10">
      <c r="A24" s="30" t="s">
        <v>65</v>
      </c>
      <c r="B24" s="36" t="s">
        <v>75</v>
      </c>
      <c r="C24" s="10" t="s">
        <v>76</v>
      </c>
      <c r="D24" s="10" t="s">
        <v>76</v>
      </c>
      <c r="E24" s="10" t="s">
        <v>69</v>
      </c>
      <c r="F24" s="10" t="s">
        <v>69</v>
      </c>
      <c r="G24" s="10" t="s">
        <v>69</v>
      </c>
    </row>
    <row r="25" spans="1:10">
      <c r="B25" s="36" t="s">
        <v>77</v>
      </c>
      <c r="C25" s="10" t="s">
        <v>76</v>
      </c>
      <c r="D25" s="10" t="s">
        <v>76</v>
      </c>
      <c r="E25" s="10" t="s">
        <v>68</v>
      </c>
      <c r="F25" s="10" t="s">
        <v>69</v>
      </c>
      <c r="G25" s="10" t="s">
        <v>69</v>
      </c>
    </row>
    <row r="26" spans="1:10">
      <c r="B26" s="36" t="s">
        <v>78</v>
      </c>
      <c r="C26" s="10" t="s">
        <v>76</v>
      </c>
      <c r="D26" s="10" t="s">
        <v>76</v>
      </c>
      <c r="E26" s="10" t="s">
        <v>68</v>
      </c>
      <c r="F26" s="10" t="s">
        <v>69</v>
      </c>
      <c r="G26" s="10" t="s">
        <v>69</v>
      </c>
    </row>
    <row r="27" spans="1:10">
      <c r="B27" s="36" t="s">
        <v>79</v>
      </c>
      <c r="C27" s="10" t="s">
        <v>76</v>
      </c>
      <c r="D27" s="10" t="s">
        <v>76</v>
      </c>
      <c r="E27" s="10" t="s">
        <v>67</v>
      </c>
      <c r="F27" s="10" t="s">
        <v>68</v>
      </c>
      <c r="G27" s="10" t="s">
        <v>69</v>
      </c>
    </row>
    <row r="28" spans="1:10">
      <c r="B28" s="36" t="s">
        <v>80</v>
      </c>
      <c r="C28" s="10" t="s">
        <v>76</v>
      </c>
      <c r="D28" s="10" t="s">
        <v>76</v>
      </c>
      <c r="E28" s="10" t="s">
        <v>67</v>
      </c>
      <c r="F28" s="10" t="s">
        <v>68</v>
      </c>
      <c r="G28" s="10" t="s">
        <v>69</v>
      </c>
    </row>
  </sheetData>
  <mergeCells count="2">
    <mergeCell ref="B1:K1"/>
    <mergeCell ref="A20:J2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G7" zoomScale="55" zoomScaleNormal="55" workbookViewId="0">
      <selection activeCell="BK8" sqref="BK8"/>
    </sheetView>
  </sheetViews>
  <sheetFormatPr defaultColWidth="0" defaultRowHeight="18" zeroHeight="1"/>
  <cols>
    <col min="1" max="2" width="10.7109375" style="3" customWidth="1"/>
    <col min="3" max="5" width="30.7109375" style="3" customWidth="1"/>
    <col min="6" max="8" width="19.42578125" style="3" customWidth="1"/>
    <col min="9" max="9" width="33.42578125" style="3" customWidth="1"/>
    <col min="10" max="10" width="37" style="3" customWidth="1"/>
    <col min="11" max="11" width="11.85546875" style="3" customWidth="1"/>
    <col min="12" max="12" width="15.7109375" style="3" customWidth="1"/>
    <col min="13" max="13" width="8.42578125" style="4" customWidth="1"/>
    <col min="14" max="14" width="8.7109375" style="37" hidden="1" customWidth="1"/>
    <col min="15" max="17" width="15.7109375" style="3" customWidth="1"/>
    <col min="18" max="18" width="8.5703125" style="3" hidden="1" customWidth="1"/>
    <col min="19" max="19" width="15.7109375" style="3" customWidth="1"/>
    <col min="20" max="20" width="7.140625" style="3" hidden="1" customWidth="1"/>
    <col min="21" max="21" width="8.42578125" style="37" customWidth="1"/>
    <col min="22" max="22" width="8.42578125" style="37" hidden="1" customWidth="1"/>
    <col min="23" max="23" width="19.85546875" style="33" customWidth="1"/>
    <col min="24" max="24" width="36.28515625" style="3" customWidth="1"/>
    <col min="25" max="26" width="7.140625" style="54" customWidth="1"/>
    <col min="27" max="27" width="7.140625" style="3" customWidth="1"/>
    <col min="28" max="28" width="8" style="3" hidden="1" customWidth="1"/>
    <col min="29" max="29" width="7.140625" style="3" customWidth="1"/>
    <col min="30" max="30" width="6.5703125" style="3" hidden="1" customWidth="1"/>
    <col min="31" max="31" width="9.42578125" style="19" customWidth="1"/>
    <col min="32" max="34" width="7.140625" style="3" customWidth="1"/>
    <col min="35" max="35" width="13" style="19" customWidth="1"/>
    <col min="36" max="36" width="19.7109375" style="3" customWidth="1"/>
    <col min="37" max="37" width="6.85546875" style="17" customWidth="1"/>
    <col min="38" max="38" width="7.7109375" style="3" hidden="1" customWidth="1"/>
    <col min="39" max="39" width="19.7109375" style="3" customWidth="1"/>
    <col min="40" max="40" width="9.85546875" style="3" customWidth="1"/>
    <col min="41" max="41" width="19.7109375" style="33" customWidth="1"/>
    <col min="42" max="42" width="19.7109375" style="3" customWidth="1"/>
    <col min="43" max="43" width="35.28515625" style="3" customWidth="1"/>
    <col min="44" max="44" width="19.7109375" style="3" customWidth="1"/>
    <col min="45" max="46" width="19.7109375" style="25" customWidth="1"/>
    <col min="47" max="47" width="19.7109375" style="3" customWidth="1"/>
    <col min="48" max="48" width="33" style="3" customWidth="1"/>
    <col min="49" max="49" width="28.140625" style="3" customWidth="1"/>
    <col min="50" max="51" width="15.42578125" style="3" customWidth="1"/>
    <col min="52" max="53" width="28.140625" style="3" customWidth="1"/>
    <col min="54" max="54" width="30.7109375" style="17" customWidth="1"/>
    <col min="55" max="55" width="44.5703125" style="3" customWidth="1"/>
    <col min="56" max="56" width="15.42578125" style="3" customWidth="1"/>
    <col min="57" max="57" width="32.7109375" style="3" customWidth="1"/>
    <col min="58" max="58" width="28.140625" style="3" customWidth="1"/>
    <col min="59" max="59" width="51.28515625" style="3" customWidth="1"/>
    <col min="60" max="60" width="9.5703125" style="17" customWidth="1"/>
    <col min="61" max="61" width="52.85546875" style="3" customWidth="1"/>
    <col min="62" max="62" width="15.42578125" style="3" customWidth="1"/>
    <col min="63" max="64" width="21.5703125" style="3" customWidth="1"/>
    <col min="65" max="65" width="59.5703125" style="3" customWidth="1"/>
    <col min="66" max="66" width="9.5703125" style="17" customWidth="1"/>
    <col min="67" max="111" width="0" style="3" hidden="1" customWidth="1"/>
    <col min="112" max="16384" width="11.42578125" style="3" hidden="1"/>
  </cols>
  <sheetData>
    <row r="1" spans="1:66" ht="23.25" customHeight="1">
      <c r="A1" s="176"/>
      <c r="B1" s="177"/>
      <c r="C1" s="151" t="s">
        <v>81</v>
      </c>
      <c r="D1" s="152"/>
      <c r="E1" s="152"/>
      <c r="F1" s="152"/>
      <c r="G1" s="152"/>
      <c r="H1" s="152"/>
      <c r="I1" s="153"/>
      <c r="J1" s="150"/>
      <c r="K1" s="150"/>
      <c r="L1" s="150"/>
      <c r="M1" s="38"/>
      <c r="N1" s="39"/>
      <c r="O1" s="4"/>
      <c r="P1" s="4"/>
      <c r="Q1" s="4"/>
      <c r="R1" s="4"/>
      <c r="S1" s="4"/>
      <c r="T1" s="4"/>
      <c r="U1" s="40"/>
      <c r="V1" s="40"/>
      <c r="W1" s="41"/>
      <c r="X1" s="38"/>
      <c r="Y1" s="3"/>
      <c r="Z1" s="3"/>
      <c r="AE1" s="18"/>
      <c r="AI1" s="18"/>
      <c r="AK1" s="16"/>
      <c r="BB1" s="16"/>
      <c r="BH1" s="16"/>
      <c r="BN1" s="16"/>
    </row>
    <row r="2" spans="1:66" ht="23.25" customHeight="1">
      <c r="A2" s="178"/>
      <c r="B2" s="179"/>
      <c r="C2" s="151" t="s">
        <v>82</v>
      </c>
      <c r="D2" s="152"/>
      <c r="E2" s="152"/>
      <c r="F2" s="152"/>
      <c r="G2" s="152"/>
      <c r="H2" s="152"/>
      <c r="I2" s="153"/>
      <c r="J2" s="150"/>
      <c r="K2" s="150"/>
      <c r="L2" s="150"/>
      <c r="M2" s="38"/>
      <c r="N2" s="39"/>
      <c r="O2" s="4"/>
      <c r="P2" s="4"/>
      <c r="Q2" s="4"/>
      <c r="R2" s="4"/>
      <c r="S2" s="4"/>
      <c r="T2" s="4"/>
      <c r="U2" s="40"/>
      <c r="V2" s="40"/>
      <c r="W2" s="41"/>
      <c r="X2" s="38"/>
      <c r="Y2" s="3"/>
      <c r="Z2" s="3"/>
      <c r="AE2" s="18"/>
      <c r="AI2" s="18"/>
      <c r="AK2" s="16"/>
      <c r="BB2" s="16"/>
      <c r="BH2" s="16"/>
      <c r="BN2" s="16"/>
    </row>
    <row r="3" spans="1:66" ht="23.25" customHeight="1" thickBot="1">
      <c r="A3" s="180"/>
      <c r="B3" s="181"/>
      <c r="C3" s="150" t="s">
        <v>83</v>
      </c>
      <c r="D3" s="150"/>
      <c r="E3" s="150"/>
      <c r="F3" s="150" t="s">
        <v>84</v>
      </c>
      <c r="G3" s="150"/>
      <c r="H3" s="150"/>
      <c r="I3" s="150"/>
      <c r="J3" s="150"/>
      <c r="K3" s="150"/>
      <c r="L3" s="150"/>
      <c r="M3" s="38"/>
      <c r="N3" s="39"/>
      <c r="O3" s="38"/>
      <c r="P3" s="38"/>
      <c r="Q3" s="38"/>
      <c r="R3" s="38"/>
      <c r="S3" s="38"/>
      <c r="T3" s="38"/>
      <c r="U3" s="39"/>
      <c r="V3" s="39"/>
      <c r="W3" s="41"/>
      <c r="X3" s="38"/>
      <c r="Y3" s="3"/>
      <c r="Z3" s="3"/>
      <c r="AE3" s="18"/>
      <c r="AI3" s="18"/>
      <c r="AK3" s="16"/>
      <c r="BB3" s="16"/>
      <c r="BH3" s="16"/>
      <c r="BN3" s="16"/>
    </row>
    <row r="4" spans="1:66" s="4" customFormat="1" ht="23.25" customHeight="1">
      <c r="A4" s="172" t="s">
        <v>85</v>
      </c>
      <c r="B4" s="173"/>
      <c r="C4" s="150" t="s">
        <v>86</v>
      </c>
      <c r="D4" s="150" t="s">
        <v>87</v>
      </c>
      <c r="E4" s="150" t="s">
        <v>88</v>
      </c>
      <c r="F4" s="170" t="s">
        <v>89</v>
      </c>
      <c r="G4" s="170"/>
      <c r="H4" s="170"/>
      <c r="I4" s="170"/>
      <c r="J4" s="170"/>
      <c r="K4" s="170"/>
      <c r="L4" s="170"/>
      <c r="M4" s="170"/>
      <c r="N4" s="170"/>
      <c r="O4" s="170"/>
      <c r="P4" s="170"/>
      <c r="Q4" s="170"/>
      <c r="R4" s="170"/>
      <c r="S4" s="170"/>
      <c r="T4" s="170"/>
      <c r="U4" s="170"/>
      <c r="V4" s="170"/>
      <c r="W4" s="170"/>
      <c r="X4" s="160" t="s">
        <v>90</v>
      </c>
      <c r="Y4" s="160"/>
      <c r="Z4" s="160"/>
      <c r="AA4" s="160"/>
      <c r="AB4" s="160"/>
      <c r="AC4" s="160"/>
      <c r="AD4" s="160"/>
      <c r="AE4" s="160"/>
      <c r="AF4" s="160"/>
      <c r="AG4" s="160"/>
      <c r="AH4" s="160"/>
      <c r="AI4" s="160"/>
      <c r="AJ4" s="160"/>
      <c r="AK4" s="160"/>
      <c r="AL4" s="160"/>
      <c r="AM4" s="160"/>
      <c r="AN4" s="160"/>
      <c r="AO4" s="160"/>
      <c r="AP4" s="160"/>
      <c r="AQ4" s="164" t="s">
        <v>91</v>
      </c>
      <c r="AR4" s="165"/>
      <c r="AS4" s="165"/>
      <c r="AT4" s="165"/>
      <c r="AU4" s="165"/>
      <c r="AV4" s="165"/>
      <c r="AW4" s="154" t="s">
        <v>92</v>
      </c>
      <c r="AX4" s="155"/>
      <c r="AY4" s="155"/>
      <c r="AZ4" s="155"/>
      <c r="BA4" s="155"/>
      <c r="BB4" s="156"/>
      <c r="BC4" s="154" t="s">
        <v>93</v>
      </c>
      <c r="BD4" s="155"/>
      <c r="BE4" s="155"/>
      <c r="BF4" s="155"/>
      <c r="BG4" s="155"/>
      <c r="BH4" s="156"/>
      <c r="BI4" s="154" t="s">
        <v>94</v>
      </c>
      <c r="BJ4" s="155"/>
      <c r="BK4" s="155"/>
      <c r="BL4" s="155"/>
      <c r="BM4" s="155"/>
      <c r="BN4" s="156"/>
    </row>
    <row r="5" spans="1:66" s="4" customFormat="1" ht="21.75" customHeight="1">
      <c r="A5" s="174"/>
      <c r="B5" s="175"/>
      <c r="C5" s="150"/>
      <c r="D5" s="150"/>
      <c r="E5" s="150"/>
      <c r="F5" s="170"/>
      <c r="G5" s="170"/>
      <c r="H5" s="170"/>
      <c r="I5" s="170"/>
      <c r="J5" s="170"/>
      <c r="K5" s="170"/>
      <c r="L5" s="170"/>
      <c r="M5" s="170"/>
      <c r="N5" s="170"/>
      <c r="O5" s="170"/>
      <c r="P5" s="170"/>
      <c r="Q5" s="170"/>
      <c r="R5" s="170"/>
      <c r="S5" s="170"/>
      <c r="T5" s="170"/>
      <c r="U5" s="170"/>
      <c r="V5" s="170"/>
      <c r="W5" s="170"/>
      <c r="X5" s="160" t="s">
        <v>95</v>
      </c>
      <c r="Y5" s="160" t="s">
        <v>96</v>
      </c>
      <c r="Z5" s="160"/>
      <c r="AA5" s="160" t="s">
        <v>3</v>
      </c>
      <c r="AB5" s="160"/>
      <c r="AC5" s="160"/>
      <c r="AD5" s="160"/>
      <c r="AE5" s="160"/>
      <c r="AF5" s="160"/>
      <c r="AG5" s="160"/>
      <c r="AH5" s="160"/>
      <c r="AI5" s="161" t="s">
        <v>97</v>
      </c>
      <c r="AJ5" s="160" t="s">
        <v>98</v>
      </c>
      <c r="AK5" s="161" t="s">
        <v>99</v>
      </c>
      <c r="AL5" s="42"/>
      <c r="AM5" s="160" t="s">
        <v>100</v>
      </c>
      <c r="AN5" s="160" t="s">
        <v>99</v>
      </c>
      <c r="AO5" s="168" t="s">
        <v>101</v>
      </c>
      <c r="AP5" s="160" t="s">
        <v>4</v>
      </c>
      <c r="AQ5" s="166"/>
      <c r="AR5" s="167"/>
      <c r="AS5" s="167"/>
      <c r="AT5" s="167"/>
      <c r="AU5" s="167"/>
      <c r="AV5" s="167"/>
      <c r="AW5" s="157"/>
      <c r="AX5" s="158"/>
      <c r="AY5" s="158"/>
      <c r="AZ5" s="158"/>
      <c r="BA5" s="158"/>
      <c r="BB5" s="159"/>
      <c r="BC5" s="157"/>
      <c r="BD5" s="158"/>
      <c r="BE5" s="158"/>
      <c r="BF5" s="158"/>
      <c r="BG5" s="158"/>
      <c r="BH5" s="159"/>
      <c r="BI5" s="157"/>
      <c r="BJ5" s="158"/>
      <c r="BK5" s="158"/>
      <c r="BL5" s="158"/>
      <c r="BM5" s="158"/>
      <c r="BN5" s="159"/>
    </row>
    <row r="6" spans="1:66" s="4" customFormat="1" ht="91.5" customHeight="1">
      <c r="A6" s="174"/>
      <c r="B6" s="175"/>
      <c r="C6" s="171"/>
      <c r="D6" s="171"/>
      <c r="E6" s="171"/>
      <c r="F6" s="43" t="s">
        <v>64</v>
      </c>
      <c r="G6" s="43" t="s">
        <v>102</v>
      </c>
      <c r="H6" s="43" t="s">
        <v>103</v>
      </c>
      <c r="I6" s="43" t="s">
        <v>104</v>
      </c>
      <c r="J6" s="43" t="s">
        <v>0</v>
      </c>
      <c r="K6" s="43" t="s">
        <v>105</v>
      </c>
      <c r="L6" s="43" t="s">
        <v>106</v>
      </c>
      <c r="M6" s="43" t="s">
        <v>99</v>
      </c>
      <c r="N6" s="44"/>
      <c r="O6" s="45" t="s">
        <v>107</v>
      </c>
      <c r="P6" s="46" t="s">
        <v>11</v>
      </c>
      <c r="Q6" s="46" t="s">
        <v>108</v>
      </c>
      <c r="R6" s="46"/>
      <c r="S6" s="46" t="s">
        <v>109</v>
      </c>
      <c r="T6" s="46"/>
      <c r="U6" s="46" t="s">
        <v>99</v>
      </c>
      <c r="V6" s="46"/>
      <c r="W6" s="47" t="s">
        <v>110</v>
      </c>
      <c r="X6" s="163"/>
      <c r="Y6" s="48" t="s">
        <v>65</v>
      </c>
      <c r="Z6" s="48" t="s">
        <v>64</v>
      </c>
      <c r="AA6" s="48" t="s">
        <v>111</v>
      </c>
      <c r="AB6" s="48"/>
      <c r="AC6" s="48" t="s">
        <v>112</v>
      </c>
      <c r="AD6" s="48"/>
      <c r="AE6" s="49" t="s">
        <v>113</v>
      </c>
      <c r="AF6" s="48" t="s">
        <v>114</v>
      </c>
      <c r="AG6" s="48" t="s">
        <v>105</v>
      </c>
      <c r="AH6" s="48" t="s">
        <v>115</v>
      </c>
      <c r="AI6" s="162"/>
      <c r="AJ6" s="163"/>
      <c r="AK6" s="162"/>
      <c r="AL6" s="50"/>
      <c r="AM6" s="163"/>
      <c r="AN6" s="163"/>
      <c r="AO6" s="169"/>
      <c r="AP6" s="163"/>
      <c r="AQ6" s="51" t="s">
        <v>116</v>
      </c>
      <c r="AR6" s="51" t="s">
        <v>117</v>
      </c>
      <c r="AS6" s="52" t="s">
        <v>118</v>
      </c>
      <c r="AT6" s="52" t="s">
        <v>119</v>
      </c>
      <c r="AU6" s="51" t="s">
        <v>5</v>
      </c>
      <c r="AV6" s="67" t="s">
        <v>120</v>
      </c>
      <c r="AW6" s="71" t="s">
        <v>121</v>
      </c>
      <c r="AX6" s="53" t="s">
        <v>7</v>
      </c>
      <c r="AY6" s="53" t="s">
        <v>122</v>
      </c>
      <c r="AZ6" s="53" t="s">
        <v>123</v>
      </c>
      <c r="BA6" s="53" t="s">
        <v>124</v>
      </c>
      <c r="BB6" s="72" t="s">
        <v>125</v>
      </c>
      <c r="BC6" s="71" t="s">
        <v>121</v>
      </c>
      <c r="BD6" s="53" t="s">
        <v>7</v>
      </c>
      <c r="BE6" s="53" t="s">
        <v>122</v>
      </c>
      <c r="BF6" s="53" t="s">
        <v>123</v>
      </c>
      <c r="BG6" s="53" t="s">
        <v>124</v>
      </c>
      <c r="BH6" s="72" t="s">
        <v>125</v>
      </c>
      <c r="BI6" s="71" t="s">
        <v>121</v>
      </c>
      <c r="BJ6" s="53" t="s">
        <v>7</v>
      </c>
      <c r="BK6" s="53" t="s">
        <v>122</v>
      </c>
      <c r="BL6" s="53" t="s">
        <v>123</v>
      </c>
      <c r="BM6" s="53" t="s">
        <v>124</v>
      </c>
      <c r="BN6" s="72" t="s">
        <v>125</v>
      </c>
    </row>
    <row r="7" spans="1:66" ht="335.25" customHeight="1">
      <c r="A7" s="74">
        <v>1</v>
      </c>
      <c r="B7" s="75" t="s">
        <v>19</v>
      </c>
      <c r="C7" s="75" t="s">
        <v>126</v>
      </c>
      <c r="D7" s="76" t="s">
        <v>127</v>
      </c>
      <c r="E7" s="75" t="s">
        <v>128</v>
      </c>
      <c r="F7" s="75" t="s">
        <v>129</v>
      </c>
      <c r="G7" s="75" t="s">
        <v>130</v>
      </c>
      <c r="H7" s="75" t="s">
        <v>131</v>
      </c>
      <c r="I7" s="77" t="s">
        <v>132</v>
      </c>
      <c r="J7" s="75" t="s">
        <v>133</v>
      </c>
      <c r="K7" s="75" t="s">
        <v>9</v>
      </c>
      <c r="L7" s="78" t="str">
        <f>IF(K7=0,"Defina la frecuencia",IF(K7="2 veces por año","Muy baja",IF(K7="3 a 24 veces por año","Baja",IF(K7="24 a 500 veces por año","Media",IF(K7="500 veces al año y maximo 5000veces por año","Alta","Muy alta")))))</f>
        <v>Muy baja</v>
      </c>
      <c r="M7" s="79" t="str">
        <f>IF(L7="Muy baja","20%",IF(L7="Baja","40%",IF(L7="Media","60%",IF(L7="Alta","80%",IF(L7="Muy alta","100%","Defina la Frecuencia")))))</f>
        <v>20%</v>
      </c>
      <c r="N7" s="80">
        <f>VALUE(M7)</f>
        <v>0.2</v>
      </c>
      <c r="O7" s="75"/>
      <c r="P7" s="75" t="s">
        <v>24</v>
      </c>
      <c r="Q7" s="78">
        <f>IF(O7=0,0,IF(O7="Afectación menor a 10 SMLMV","Leve 20%",IF(O7="Entre 10 y 50 SMLMV","Menor 40%",IF(O7="Entre 50 y 100 SMLMV","Moderado 60%",IF(O7="Entre 100 y 500 SMLMV","Mayor 80%","Castastrofico 100%")))))</f>
        <v>0</v>
      </c>
      <c r="R7" s="75">
        <f>IF(O7=0,0,IF(Q7="Leve 20%",20%,IF(Q7="Menor 40%",40%,IF(Q7="Moderado 60%",60%,IF(Q7="Mayor 80%",80%,100%)))))</f>
        <v>0</v>
      </c>
      <c r="S7" s="78"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Leve 20%</v>
      </c>
      <c r="T7" s="78">
        <f t="shared" ref="T7:T11" si="0">IF(S7=0,0,IF(S7="Leve 20%",20%,IF(S7="Menor 40%",40%,IF(S7="Moderado 60%",60%,IF(S7="Mayor 80%",80%,100%)))))</f>
        <v>0.2</v>
      </c>
      <c r="U7" s="81">
        <f>IF(R7&gt;T7,R7,T7)</f>
        <v>0.2</v>
      </c>
      <c r="V7" s="80">
        <f>VALUE(U7)</f>
        <v>0.2</v>
      </c>
      <c r="W7" s="82" t="str">
        <f>VLOOKUP(N7,Matriz!$B$3:$G$8,MATCH(V7,Matriz!$B$3:$G$3,0),FALSE)</f>
        <v>Bajo</v>
      </c>
      <c r="X7" s="75" t="s">
        <v>134</v>
      </c>
      <c r="Y7" s="78" t="str">
        <f>IF(AA7="Preventivo","X",IF(AA7="Detectivo","X"," "))</f>
        <v>X</v>
      </c>
      <c r="Z7" s="78" t="str">
        <f>IF(AA7="Correctivo","X"," ")</f>
        <v xml:space="preserve"> </v>
      </c>
      <c r="AA7" s="75" t="s">
        <v>25</v>
      </c>
      <c r="AB7" s="75">
        <f>IF(AA7="","",IF(AA7="Preventivo",25%,IF(AA7="Detectivo",15%,10%)))</f>
        <v>0.15</v>
      </c>
      <c r="AC7" s="75" t="s">
        <v>26</v>
      </c>
      <c r="AD7" s="75">
        <f t="shared" ref="AD7:AD11" si="1">IF(AC7="Automatico",25%,15%)</f>
        <v>0.15</v>
      </c>
      <c r="AE7" s="81">
        <f>AB7+AD7</f>
        <v>0.3</v>
      </c>
      <c r="AF7" s="75" t="s">
        <v>14</v>
      </c>
      <c r="AG7" s="75" t="s">
        <v>15</v>
      </c>
      <c r="AH7" s="75" t="s">
        <v>16</v>
      </c>
      <c r="AI7" s="81">
        <f>M7-(M7*AE7)</f>
        <v>0.14000000000000001</v>
      </c>
      <c r="AJ7" s="78" t="str">
        <f>IF(AK7=0,"Defina la frecuencia",IF(AK7=20%,"Muy baja",IF(AK7=40%,"Baja",IF(AK7=60%,"Media",IF(AK7=80%,"Alta","Muy alta")))))</f>
        <v>Muy baja</v>
      </c>
      <c r="AK7" s="83">
        <f>IF(AI7&lt;20%,20%,IF(AI7&lt;40%,40%,IF(AI7&lt;60%,60%,IF(AI7&lt;80%,80%,100%))))</f>
        <v>0.2</v>
      </c>
      <c r="AL7" s="84">
        <f>VALUE(AK7)</f>
        <v>0.2</v>
      </c>
      <c r="AM7" s="81" t="str">
        <f>IF(AN7=0,0,IF(AN7=20%,"Leve 20%",IF(AN7=40%,"Menor 40%",IF(AN7=60%,"Moderado 60%",IF(AN7=80%,"Mayor 80%","Catastrofico 100%")))))</f>
        <v>Leve 20%</v>
      </c>
      <c r="AN7" s="81">
        <f>U7</f>
        <v>0.2</v>
      </c>
      <c r="AO7" s="82" t="str">
        <f>VLOOKUP(AK7,Matriz!$B$3:$G$8,MATCH(AN7,Matriz!$B$3:$G$3,0),FALSE)</f>
        <v>Bajo</v>
      </c>
      <c r="AP7" s="85" t="s">
        <v>135</v>
      </c>
      <c r="AQ7" s="86" t="s">
        <v>136</v>
      </c>
      <c r="AR7" s="75" t="s">
        <v>137</v>
      </c>
      <c r="AS7" s="87">
        <v>44926</v>
      </c>
      <c r="AT7" s="87" t="s">
        <v>138</v>
      </c>
      <c r="AU7" s="75" t="s">
        <v>31</v>
      </c>
      <c r="AV7" s="88" t="s">
        <v>139</v>
      </c>
      <c r="AW7" s="74" t="s">
        <v>140</v>
      </c>
      <c r="AX7" s="75" t="s">
        <v>20</v>
      </c>
      <c r="AY7" s="75" t="s">
        <v>139</v>
      </c>
      <c r="AZ7" s="75" t="s">
        <v>141</v>
      </c>
      <c r="BA7" s="75" t="s">
        <v>142</v>
      </c>
      <c r="BB7" s="89">
        <v>0.9</v>
      </c>
      <c r="BC7" s="90" t="s">
        <v>143</v>
      </c>
      <c r="BD7" s="91" t="s">
        <v>20</v>
      </c>
      <c r="BE7" s="75" t="s">
        <v>139</v>
      </c>
      <c r="BF7" s="75" t="s">
        <v>144</v>
      </c>
      <c r="BG7" s="75" t="s">
        <v>145</v>
      </c>
      <c r="BH7" s="89">
        <v>0.95</v>
      </c>
      <c r="BI7" s="92" t="s">
        <v>146</v>
      </c>
      <c r="BJ7" s="78" t="s">
        <v>20</v>
      </c>
      <c r="BK7" s="78" t="s">
        <v>147</v>
      </c>
      <c r="BL7" s="75" t="s">
        <v>148</v>
      </c>
      <c r="BM7" s="139" t="s">
        <v>149</v>
      </c>
      <c r="BN7" s="143">
        <v>1</v>
      </c>
    </row>
    <row r="8" spans="1:66" ht="385.5" customHeight="1">
      <c r="A8" s="74">
        <v>2</v>
      </c>
      <c r="B8" s="75" t="s">
        <v>19</v>
      </c>
      <c r="C8" s="75" t="s">
        <v>126</v>
      </c>
      <c r="D8" s="76" t="s">
        <v>127</v>
      </c>
      <c r="E8" s="75" t="s">
        <v>128</v>
      </c>
      <c r="F8" s="75" t="s">
        <v>150</v>
      </c>
      <c r="G8" s="75" t="s">
        <v>151</v>
      </c>
      <c r="H8" s="75" t="s">
        <v>152</v>
      </c>
      <c r="I8" s="77" t="s">
        <v>153</v>
      </c>
      <c r="J8" s="97" t="s">
        <v>133</v>
      </c>
      <c r="K8" s="93" t="s">
        <v>9</v>
      </c>
      <c r="L8" s="78" t="str">
        <f t="shared" ref="L8:L11" si="2">IF(K8=0,"Defina la frecuencia",IF(K8="2 veces por año","Muy baja",IF(K8="3 a 24 veces por año","Baja",IF(K8="24 a 500 veces por año","Media",IF(K8="500 veces al año y maximo 5000veces por año","Alta","Muy alta")))))</f>
        <v>Muy baja</v>
      </c>
      <c r="M8" s="79" t="str">
        <f t="shared" ref="M8:M11" si="3">IF(L8="Muy baja","20%",IF(L8="Baja","40%",IF(L8="Media","60%",IF(L8="Alta","80%",IF(L8="Muy alta","100%","Defina la Frecuencia")))))</f>
        <v>20%</v>
      </c>
      <c r="N8" s="94">
        <f t="shared" ref="N8:N11" si="4">VALUE(M8)</f>
        <v>0.2</v>
      </c>
      <c r="O8" s="75" t="s">
        <v>51</v>
      </c>
      <c r="P8" s="75" t="s">
        <v>49</v>
      </c>
      <c r="Q8" s="78" t="str">
        <f t="shared" ref="Q8:Q11" si="5">IF(O8=0,0,IF(O8="Afectación menor a 10 SMLMV","Leve 20%",IF(O8="Entre 10 y 50 SMLMV","Menor 40%",IF(O8="Entre 50 y 100 SMLMV","Moderado 60%",IF(O8="Entre 100 y 500 SMLMV","Mayor 80%","Catastrofico 100%")))))</f>
        <v>Catastrofico 100%</v>
      </c>
      <c r="R8" s="75">
        <f t="shared" ref="R8:R11" si="6">IF(O8=0,0,IF(Q8="Leve 20%",20%,IF(Q8="Menor 40%",40%,IF(Q8="Moderado 60%",60%,IF(Q8="Mayor 80%",80%,100%)))))</f>
        <v>1</v>
      </c>
      <c r="S8" s="78" t="str">
        <f t="shared" ref="S8:S11" si="7">IF(P8=0,0,IF(P8="El riesgo afecta la imagen de algún área del Instituto","Leve 20%",IF(P8="El riesgo afecta la imagen del Instituto internamente, de conocimiento general nivel interno, de junta directiva y proveedores","Menor 40%",IF(P8="El riesgo afecta la imagen del Instituto con algunos usuarios de relevancia frente al logro de los objetivos","Moderado 60%",IF(P8="El riesgo afecta la imagen del Instituto con efecto publicitario sostenido a nivel de sector administrativo, nivel departamental o municipal","Mayor 80%","Catastrofico 100%")))))</f>
        <v>Mayor 80%</v>
      </c>
      <c r="T8" s="78">
        <f t="shared" si="0"/>
        <v>0.8</v>
      </c>
      <c r="U8" s="81">
        <f t="shared" ref="U8:U11" si="8">IF(R8&gt;T8,R8,T8)</f>
        <v>1</v>
      </c>
      <c r="V8" s="80">
        <f t="shared" ref="V8:V11" si="9">VALUE(U8)</f>
        <v>1</v>
      </c>
      <c r="W8" s="82" t="str">
        <f>VLOOKUP(N8,Matriz!$B$3:$G$8,MATCH(V8,Matriz!$B$3:$G$3,0),FALSE)</f>
        <v>Extremo</v>
      </c>
      <c r="X8" s="75" t="s">
        <v>154</v>
      </c>
      <c r="Y8" s="78" t="str">
        <f t="shared" ref="Y8:Y11" si="10">IF(AA8="Preventivo","X",IF(AA8="Detectivo","X"," "))</f>
        <v>X</v>
      </c>
      <c r="Z8" s="78" t="str">
        <f t="shared" ref="Z8:Z11" si="11">IF(AA8="Correctivo","X"," ")</f>
        <v xml:space="preserve"> </v>
      </c>
      <c r="AA8" s="75" t="s">
        <v>25</v>
      </c>
      <c r="AB8" s="75">
        <f t="shared" ref="AB8:AB11" si="12">IF(AA8="","",IF(AA8="Preventivo",25%,IF(AA8="Detectivo",15%,10%)))</f>
        <v>0.15</v>
      </c>
      <c r="AC8" s="75" t="s">
        <v>26</v>
      </c>
      <c r="AD8" s="75">
        <f t="shared" si="1"/>
        <v>0.15</v>
      </c>
      <c r="AE8" s="81">
        <f t="shared" ref="AE8:AE11" si="13">AB8+AD8</f>
        <v>0.3</v>
      </c>
      <c r="AF8" s="75" t="s">
        <v>14</v>
      </c>
      <c r="AG8" s="75" t="s">
        <v>15</v>
      </c>
      <c r="AH8" s="75" t="s">
        <v>16</v>
      </c>
      <c r="AI8" s="81">
        <f>M8-(M8*AE8)</f>
        <v>0.14000000000000001</v>
      </c>
      <c r="AJ8" s="78" t="str">
        <f t="shared" ref="AJ8:AJ11" si="14">IF(AK8=0,"Valore el control",IF(AK8=20%,"Muy baja",IF(AK8=40%,"Baja",IF(AK8=60%,"Media",IF(AK8=80%,"Alta","Muy alta")))))</f>
        <v>Muy baja</v>
      </c>
      <c r="AK8" s="83">
        <f t="shared" ref="AK8:AK11" si="15">IF(AI8&lt;20%,20%,IF(AI8&lt;40%,40%,IF(AI8&lt;60%,60%,IF(AI8&lt;80%,80%,100%))))</f>
        <v>0.2</v>
      </c>
      <c r="AL8" s="75">
        <f t="shared" ref="AL8:AL11" si="16">VALUE(AK8)</f>
        <v>0.2</v>
      </c>
      <c r="AM8" s="81" t="str">
        <f t="shared" ref="AM8:AM11" si="17">IF(AN8=0,0,IF(AN8=20%,"Leve 20%",IF(AN8=40%,"Menor 40%",IF(AN8=60%,"Moderado 60%",IF(AN8=80%,"Mayor 80%","Catastrofico 100%")))))</f>
        <v>Catastrofico 100%</v>
      </c>
      <c r="AN8" s="81">
        <f t="shared" ref="AN8:AN11" si="18">U8</f>
        <v>1</v>
      </c>
      <c r="AO8" s="82" t="str">
        <f>VLOOKUP(AK8,Matriz!$B$3:$G$8,MATCH(AN8,Matriz!$B$3:$G$3,0),FALSE)</f>
        <v>Extremo</v>
      </c>
      <c r="AP8" s="75" t="s">
        <v>155</v>
      </c>
      <c r="AQ8" s="75" t="s">
        <v>156</v>
      </c>
      <c r="AR8" s="75" t="s">
        <v>137</v>
      </c>
      <c r="AS8" s="87">
        <v>44926</v>
      </c>
      <c r="AT8" s="87" t="s">
        <v>138</v>
      </c>
      <c r="AU8" s="75" t="s">
        <v>31</v>
      </c>
      <c r="AV8" s="88" t="s">
        <v>157</v>
      </c>
      <c r="AW8" s="74" t="s">
        <v>140</v>
      </c>
      <c r="AX8" s="75" t="s">
        <v>20</v>
      </c>
      <c r="AY8" s="75" t="s">
        <v>158</v>
      </c>
      <c r="AZ8" s="75" t="s">
        <v>159</v>
      </c>
      <c r="BA8" s="75" t="s">
        <v>160</v>
      </c>
      <c r="BB8" s="89">
        <v>0.75</v>
      </c>
      <c r="BC8" s="95" t="s">
        <v>161</v>
      </c>
      <c r="BD8" s="96" t="s">
        <v>20</v>
      </c>
      <c r="BE8" s="75" t="s">
        <v>158</v>
      </c>
      <c r="BF8" s="75" t="s">
        <v>144</v>
      </c>
      <c r="BG8" s="75" t="s">
        <v>162</v>
      </c>
      <c r="BH8" s="89">
        <v>1</v>
      </c>
      <c r="BI8" s="138" t="s">
        <v>161</v>
      </c>
      <c r="BJ8" s="112" t="s">
        <v>20</v>
      </c>
      <c r="BK8" s="112" t="s">
        <v>163</v>
      </c>
      <c r="BL8" s="111" t="s">
        <v>164</v>
      </c>
      <c r="BM8" s="140" t="s">
        <v>165</v>
      </c>
      <c r="BN8" s="144">
        <v>0.95</v>
      </c>
    </row>
    <row r="9" spans="1:66" ht="201" customHeight="1">
      <c r="A9" s="200">
        <v>3</v>
      </c>
      <c r="B9" s="182" t="s">
        <v>19</v>
      </c>
      <c r="C9" s="182" t="s">
        <v>166</v>
      </c>
      <c r="D9" s="182" t="s">
        <v>127</v>
      </c>
      <c r="E9" s="182" t="s">
        <v>128</v>
      </c>
      <c r="F9" s="182" t="s">
        <v>167</v>
      </c>
      <c r="G9" s="182" t="s">
        <v>168</v>
      </c>
      <c r="H9" s="182" t="s">
        <v>169</v>
      </c>
      <c r="I9" s="198" t="s">
        <v>170</v>
      </c>
      <c r="J9" s="196" t="s">
        <v>171</v>
      </c>
      <c r="K9" s="194" t="s">
        <v>35</v>
      </c>
      <c r="L9" s="184" t="str">
        <f t="shared" si="2"/>
        <v>Media</v>
      </c>
      <c r="M9" s="186" t="str">
        <f t="shared" si="3"/>
        <v>60%</v>
      </c>
      <c r="N9" s="113">
        <f t="shared" si="4"/>
        <v>0.6</v>
      </c>
      <c r="O9" s="182"/>
      <c r="P9" s="182" t="s">
        <v>37</v>
      </c>
      <c r="Q9" s="184">
        <f t="shared" si="5"/>
        <v>0</v>
      </c>
      <c r="R9" s="114">
        <f t="shared" si="6"/>
        <v>0</v>
      </c>
      <c r="S9" s="184" t="str">
        <f t="shared" si="7"/>
        <v>Menor 40%</v>
      </c>
      <c r="T9" s="115">
        <f t="shared" si="0"/>
        <v>0.4</v>
      </c>
      <c r="U9" s="188">
        <f t="shared" si="8"/>
        <v>0.4</v>
      </c>
      <c r="V9" s="116">
        <f t="shared" si="9"/>
        <v>0.4</v>
      </c>
      <c r="W9" s="190" t="str">
        <f>VLOOKUP(N9,Matriz!$B$3:$G$8,MATCH(V9,Matriz!$B$3:$G$3,0),FALSE)</f>
        <v>Moderado</v>
      </c>
      <c r="X9" s="114" t="s">
        <v>172</v>
      </c>
      <c r="Y9" s="115" t="str">
        <f t="shared" si="10"/>
        <v>X</v>
      </c>
      <c r="Z9" s="115" t="str">
        <f t="shared" si="11"/>
        <v xml:space="preserve"> </v>
      </c>
      <c r="AA9" s="114" t="s">
        <v>12</v>
      </c>
      <c r="AB9" s="114">
        <f t="shared" si="12"/>
        <v>0.25</v>
      </c>
      <c r="AC9" s="114" t="s">
        <v>26</v>
      </c>
      <c r="AD9" s="114">
        <f t="shared" si="1"/>
        <v>0.15</v>
      </c>
      <c r="AE9" s="117">
        <f t="shared" si="13"/>
        <v>0.4</v>
      </c>
      <c r="AF9" s="114" t="s">
        <v>14</v>
      </c>
      <c r="AG9" s="114" t="s">
        <v>15</v>
      </c>
      <c r="AH9" s="114" t="s">
        <v>16</v>
      </c>
      <c r="AI9" s="117">
        <f>M9-(M9*AE9)</f>
        <v>0.36</v>
      </c>
      <c r="AJ9" s="184" t="str">
        <f>IF(AK9=0,"Valore el control",IF(AK9=20%,"Muy baja",IF(AK9=40%,"Baja",IF(AK9=60%,"Media",IF(AK9=80%,"Alta","Muy alta")))))</f>
        <v>Baja</v>
      </c>
      <c r="AK9" s="192">
        <f>IF(AI10&lt;20%,20%,IF(AI10&lt;40%,40%,IF(AI10&lt;60%,60%,IF(AI10&lt;80%,80%,100%))))</f>
        <v>0.4</v>
      </c>
      <c r="AL9" s="114">
        <f t="shared" si="16"/>
        <v>0.4</v>
      </c>
      <c r="AM9" s="188" t="str">
        <f>IF(AN9=0,0,IF(AN9=20%,"Leve 20%",IF(AN9=40%,"Menor 40%",IF(AN9=60%,"Moderado 60%",IF(AN9=80%,"Mayor 80%","Catastrofico 100%")))))</f>
        <v>Menor 40%</v>
      </c>
      <c r="AN9" s="188">
        <f>U9</f>
        <v>0.4</v>
      </c>
      <c r="AO9" s="190" t="str">
        <f>VLOOKUP(AK9,Matriz!$B$3:$G$8,MATCH(AN9,Matriz!$B$3:$G$3,0),FALSE)</f>
        <v>Moderado</v>
      </c>
      <c r="AP9" s="182" t="s">
        <v>135</v>
      </c>
      <c r="AQ9" s="114" t="s">
        <v>173</v>
      </c>
      <c r="AR9" s="114" t="s">
        <v>174</v>
      </c>
      <c r="AS9" s="118" t="s">
        <v>175</v>
      </c>
      <c r="AT9" s="118" t="s">
        <v>138</v>
      </c>
      <c r="AU9" s="114" t="s">
        <v>31</v>
      </c>
      <c r="AV9" s="119" t="s">
        <v>176</v>
      </c>
      <c r="AW9" s="120" t="s">
        <v>177</v>
      </c>
      <c r="AX9" s="114" t="s">
        <v>20</v>
      </c>
      <c r="AY9" s="114" t="s">
        <v>176</v>
      </c>
      <c r="AZ9" s="121" t="s">
        <v>178</v>
      </c>
      <c r="BA9" s="114" t="s">
        <v>179</v>
      </c>
      <c r="BB9" s="122">
        <v>0</v>
      </c>
      <c r="BC9" s="123" t="s">
        <v>180</v>
      </c>
      <c r="BD9" s="114" t="s">
        <v>20</v>
      </c>
      <c r="BE9" s="114" t="s">
        <v>176</v>
      </c>
      <c r="BF9" s="121" t="s">
        <v>181</v>
      </c>
      <c r="BG9" s="114" t="s">
        <v>182</v>
      </c>
      <c r="BH9" s="136">
        <v>0</v>
      </c>
      <c r="BI9" s="120" t="s">
        <v>183</v>
      </c>
      <c r="BJ9" s="114" t="s">
        <v>20</v>
      </c>
      <c r="BK9" s="114" t="s">
        <v>184</v>
      </c>
      <c r="BL9" s="114" t="s">
        <v>185</v>
      </c>
      <c r="BM9" s="141" t="s">
        <v>186</v>
      </c>
      <c r="BN9" s="145">
        <v>1</v>
      </c>
    </row>
    <row r="10" spans="1:66" ht="315" customHeight="1">
      <c r="A10" s="201"/>
      <c r="B10" s="183"/>
      <c r="C10" s="183"/>
      <c r="D10" s="183"/>
      <c r="E10" s="183"/>
      <c r="F10" s="183"/>
      <c r="G10" s="183"/>
      <c r="H10" s="183"/>
      <c r="I10" s="199"/>
      <c r="J10" s="197"/>
      <c r="K10" s="195"/>
      <c r="L10" s="185"/>
      <c r="M10" s="187"/>
      <c r="N10" s="124">
        <f t="shared" si="4"/>
        <v>0</v>
      </c>
      <c r="O10" s="183"/>
      <c r="P10" s="183"/>
      <c r="Q10" s="185"/>
      <c r="R10" s="125">
        <f t="shared" si="6"/>
        <v>0</v>
      </c>
      <c r="S10" s="185"/>
      <c r="T10" s="126">
        <f t="shared" si="0"/>
        <v>0</v>
      </c>
      <c r="U10" s="189"/>
      <c r="V10" s="127">
        <f t="shared" si="9"/>
        <v>0</v>
      </c>
      <c r="W10" s="191"/>
      <c r="X10" s="125" t="s">
        <v>187</v>
      </c>
      <c r="Y10" s="126" t="str">
        <f t="shared" si="10"/>
        <v>X</v>
      </c>
      <c r="Z10" s="126" t="str">
        <f t="shared" si="11"/>
        <v xml:space="preserve"> </v>
      </c>
      <c r="AA10" s="125" t="s">
        <v>12</v>
      </c>
      <c r="AB10" s="125">
        <f t="shared" si="12"/>
        <v>0.25</v>
      </c>
      <c r="AC10" s="125" t="s">
        <v>26</v>
      </c>
      <c r="AD10" s="125">
        <f t="shared" si="1"/>
        <v>0.15</v>
      </c>
      <c r="AE10" s="128">
        <f>AB10+AD10</f>
        <v>0.4</v>
      </c>
      <c r="AF10" s="125" t="s">
        <v>14</v>
      </c>
      <c r="AG10" s="125" t="s">
        <v>15</v>
      </c>
      <c r="AH10" s="125" t="s">
        <v>16</v>
      </c>
      <c r="AI10" s="128">
        <f>AE9-(AE9*AE10)</f>
        <v>0.24</v>
      </c>
      <c r="AJ10" s="185"/>
      <c r="AK10" s="193"/>
      <c r="AL10" s="125">
        <f t="shared" si="16"/>
        <v>0</v>
      </c>
      <c r="AM10" s="189"/>
      <c r="AN10" s="189"/>
      <c r="AO10" s="191"/>
      <c r="AP10" s="183"/>
      <c r="AQ10" s="125" t="s">
        <v>188</v>
      </c>
      <c r="AR10" s="125" t="s">
        <v>174</v>
      </c>
      <c r="AS10" s="129" t="s">
        <v>175</v>
      </c>
      <c r="AT10" s="129" t="s">
        <v>138</v>
      </c>
      <c r="AU10" s="125" t="s">
        <v>31</v>
      </c>
      <c r="AV10" s="130" t="s">
        <v>189</v>
      </c>
      <c r="AW10" s="131" t="s">
        <v>190</v>
      </c>
      <c r="AX10" s="125" t="s">
        <v>20</v>
      </c>
      <c r="AY10" s="125" t="s">
        <v>189</v>
      </c>
      <c r="AZ10" s="125" t="s">
        <v>191</v>
      </c>
      <c r="BA10" s="125" t="s">
        <v>192</v>
      </c>
      <c r="BB10" s="132">
        <v>0.9</v>
      </c>
      <c r="BC10" s="133" t="s">
        <v>193</v>
      </c>
      <c r="BD10" s="125" t="s">
        <v>20</v>
      </c>
      <c r="BE10" s="125" t="s">
        <v>189</v>
      </c>
      <c r="BF10" s="134" t="s">
        <v>194</v>
      </c>
      <c r="BG10" s="125" t="s">
        <v>195</v>
      </c>
      <c r="BH10" s="137">
        <v>0.3</v>
      </c>
      <c r="BI10" s="135" t="s">
        <v>196</v>
      </c>
      <c r="BJ10" s="125" t="s">
        <v>20</v>
      </c>
      <c r="BK10" s="125" t="s">
        <v>197</v>
      </c>
      <c r="BL10" s="125" t="s">
        <v>198</v>
      </c>
      <c r="BM10" s="142" t="s">
        <v>199</v>
      </c>
      <c r="BN10" s="146">
        <v>1</v>
      </c>
    </row>
    <row r="11" spans="1:66" s="66" customFormat="1" ht="60.75" customHeight="1">
      <c r="A11" s="98"/>
      <c r="B11" s="98" t="s">
        <v>32</v>
      </c>
      <c r="C11" s="98"/>
      <c r="D11" s="98"/>
      <c r="E11" s="98"/>
      <c r="F11" s="98"/>
      <c r="G11" s="98"/>
      <c r="H11" s="98"/>
      <c r="I11" s="98" t="s">
        <v>200</v>
      </c>
      <c r="J11" s="99"/>
      <c r="K11" s="100"/>
      <c r="L11" s="101" t="str">
        <f t="shared" si="2"/>
        <v>Defina la frecuencia</v>
      </c>
      <c r="M11" s="102" t="str">
        <f t="shared" si="3"/>
        <v>Defina la Frecuencia</v>
      </c>
      <c r="N11" s="103" t="e">
        <f t="shared" si="4"/>
        <v>#VALUE!</v>
      </c>
      <c r="O11" s="98"/>
      <c r="P11" s="98"/>
      <c r="Q11" s="101">
        <f t="shared" si="5"/>
        <v>0</v>
      </c>
      <c r="R11" s="98">
        <f t="shared" si="6"/>
        <v>0</v>
      </c>
      <c r="S11" s="101">
        <f t="shared" si="7"/>
        <v>0</v>
      </c>
      <c r="T11" s="101">
        <f t="shared" si="0"/>
        <v>0</v>
      </c>
      <c r="U11" s="104">
        <f t="shared" si="8"/>
        <v>0</v>
      </c>
      <c r="V11" s="103">
        <f t="shared" si="9"/>
        <v>0</v>
      </c>
      <c r="W11" s="105" t="e">
        <f>VLOOKUP(N11,Matriz!$B$3:$G$8,MATCH(V11,Matriz!$B$3:$G$3,0),FALSE)</f>
        <v>#VALUE!</v>
      </c>
      <c r="X11" s="98"/>
      <c r="Y11" s="101" t="str">
        <f t="shared" si="10"/>
        <v xml:space="preserve"> </v>
      </c>
      <c r="Z11" s="101" t="str">
        <f t="shared" si="11"/>
        <v xml:space="preserve"> </v>
      </c>
      <c r="AA11" s="98"/>
      <c r="AB11" s="98" t="str">
        <f t="shared" si="12"/>
        <v/>
      </c>
      <c r="AC11" s="98"/>
      <c r="AD11" s="98">
        <f t="shared" si="1"/>
        <v>0.15</v>
      </c>
      <c r="AE11" s="104" t="e">
        <f t="shared" si="13"/>
        <v>#VALUE!</v>
      </c>
      <c r="AF11" s="98"/>
      <c r="AG11" s="98"/>
      <c r="AH11" s="98"/>
      <c r="AI11" s="104" t="e">
        <f t="shared" ref="AI11" si="19">M11-(M8*AE11)</f>
        <v>#VALUE!</v>
      </c>
      <c r="AJ11" s="101" t="e">
        <f t="shared" si="14"/>
        <v>#VALUE!</v>
      </c>
      <c r="AK11" s="106" t="e">
        <f t="shared" si="15"/>
        <v>#VALUE!</v>
      </c>
      <c r="AL11" s="98" t="e">
        <f t="shared" si="16"/>
        <v>#VALUE!</v>
      </c>
      <c r="AM11" s="104">
        <f t="shared" si="17"/>
        <v>0</v>
      </c>
      <c r="AN11" s="104">
        <f t="shared" si="18"/>
        <v>0</v>
      </c>
      <c r="AO11" s="105" t="e">
        <f>VLOOKUP(AK11,Matriz!$B$3:$G$8,MATCH(AN11,Matriz!$B$3:$G$3,0),FALSE)</f>
        <v>#VALUE!</v>
      </c>
      <c r="AP11" s="98"/>
      <c r="AQ11" s="98"/>
      <c r="AR11" s="98"/>
      <c r="AS11" s="107"/>
      <c r="AT11" s="107"/>
      <c r="AU11" s="98"/>
      <c r="AV11" s="108"/>
      <c r="AW11" s="109"/>
      <c r="AX11" s="98"/>
      <c r="AY11" s="98"/>
      <c r="AZ11" s="98"/>
      <c r="BA11" s="98"/>
      <c r="BB11" s="110"/>
      <c r="BC11" s="109"/>
      <c r="BD11" s="98"/>
      <c r="BE11" s="98"/>
      <c r="BF11" s="98"/>
      <c r="BG11" s="98"/>
      <c r="BH11" s="110"/>
      <c r="BI11" s="109"/>
      <c r="BJ11" s="98"/>
      <c r="BK11" s="98"/>
      <c r="BL11" s="98"/>
      <c r="BM11" s="98"/>
      <c r="BN11" s="110"/>
    </row>
    <row r="12" spans="1:66" s="65" customFormat="1" ht="60.75" customHeight="1">
      <c r="A12" s="55"/>
      <c r="B12" s="55" t="s">
        <v>32</v>
      </c>
      <c r="C12" s="55"/>
      <c r="D12" s="55"/>
      <c r="E12" s="55"/>
      <c r="F12" s="55"/>
      <c r="G12" s="55"/>
      <c r="H12" s="55"/>
      <c r="I12" s="55" t="s">
        <v>201</v>
      </c>
      <c r="J12" s="56"/>
      <c r="K12" s="57"/>
      <c r="L12" s="58" t="str">
        <f>IF(K12=0,"Defina la frecuencia",IF(K12="2 veces por año","Muy baja",IF(K12="3 a 24 veces por año","Baja",IF(K12="24 a 500 veces por año","Media",IF(K12="500 veces al año y maximo 5000veces por año","Alta","Muy alta")))))</f>
        <v>Defina la frecuencia</v>
      </c>
      <c r="M12" s="59" t="str">
        <f>IF(L12="Muy baja","20%",IF(L12="Baja","40%",IF(L12="Media","60%",IF(L12="Alta","80%",IF(L12="Muy alta","100%","Defina la Frecuencia")))))</f>
        <v>Defina la Frecuencia</v>
      </c>
      <c r="N12" s="60" t="e">
        <f>VALUE(M12)</f>
        <v>#VALUE!</v>
      </c>
      <c r="O12" s="55"/>
      <c r="P12" s="55"/>
      <c r="Q12" s="58">
        <f>IF(O12=0,0,IF(O12="Afectación menor a 10 SMLMV","Leve 20%",IF(O12="Entre 10 y 50 SMLMV","Menor 40%",IF(O12="Entre 50 y 100 SMLMV","Moderado 60%",IF(O12="Entre 100 y 500 SMLMV","Mayor 80%","Catastrofico 100%")))))</f>
        <v>0</v>
      </c>
      <c r="R12" s="55">
        <f>IF(O12=0,0,IF(Q12="Leve 20%",20%,IF(Q12="Menor 40%",40%,IF(Q12="Moderado 60%",60%,IF(Q12="Mayor 80%",80%,100%)))))</f>
        <v>0</v>
      </c>
      <c r="S12" s="58">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58">
        <f>IF(S12=0,0,IF(S12="Leve 20%",20%,IF(S12="Menor 40%",40%,IF(S12="Moderado 60%",60%,IF(S12="Mayor 80%",80%,100%)))))</f>
        <v>0</v>
      </c>
      <c r="U12" s="61">
        <f>IF(R12&gt;T12,R12,T12)</f>
        <v>0</v>
      </c>
      <c r="V12" s="60">
        <f>VALUE(U12)</f>
        <v>0</v>
      </c>
      <c r="W12" s="62" t="e">
        <f>VLOOKUP(N12,Matriz!$B$3:$G$8,MATCH(V12,Matriz!$B$3:$G$3,0),FALSE)</f>
        <v>#VALUE!</v>
      </c>
      <c r="X12" s="55"/>
      <c r="Y12" s="58" t="str">
        <f>IF(AA12="Preventivo","X",IF(AA12="Detectivo","X"," "))</f>
        <v xml:space="preserve"> </v>
      </c>
      <c r="Z12" s="58" t="str">
        <f>IF(AA12="Correctivo","X"," ")</f>
        <v xml:space="preserve"> </v>
      </c>
      <c r="AA12" s="55"/>
      <c r="AB12" s="55" t="str">
        <f>IF(AA12="","",IF(AA12="Preventivo",25%,IF(AA12="Detectivo",15%,10%)))</f>
        <v/>
      </c>
      <c r="AC12" s="55"/>
      <c r="AD12" s="55">
        <f>IF(AC12="Automatico",25%,15%)</f>
        <v>0.15</v>
      </c>
      <c r="AE12" s="61" t="e">
        <f>AB12+AD12</f>
        <v>#VALUE!</v>
      </c>
      <c r="AF12" s="55"/>
      <c r="AG12" s="55"/>
      <c r="AH12" s="55"/>
      <c r="AI12" s="61" t="e">
        <f>M12-(M7*AE12)</f>
        <v>#VALUE!</v>
      </c>
      <c r="AJ12" s="58" t="e">
        <f>IF(AK12=0,"Valore el control",IF(AK12=20%,"Muy baja",IF(AK12=40%,"Baja",IF(AK12=60%,"Media",IF(AK12=80%,"Alta","Muy alta")))))</f>
        <v>#VALUE!</v>
      </c>
      <c r="AK12" s="63" t="e">
        <f>IF(AI12&lt;20%,20%,IF(AI12&lt;40%,40%,IF(AI12&lt;60%,60%,IF(AI12&lt;80%,80%,100%))))</f>
        <v>#VALUE!</v>
      </c>
      <c r="AL12" s="55" t="e">
        <f>VALUE(AK12)</f>
        <v>#VALUE!</v>
      </c>
      <c r="AM12" s="61">
        <f>IF(AN12=0,0,IF(AN12=20%,"Leve 20%",IF(AN12=40%,"Menor 40%",IF(AN12=60%,"Moderado 60%",IF(AN12=80%,"Mayor 80%","Catastrofico 100%")))))</f>
        <v>0</v>
      </c>
      <c r="AN12" s="61">
        <f>U12</f>
        <v>0</v>
      </c>
      <c r="AO12" s="62" t="e">
        <f>VLOOKUP(AK12,Matriz!$B$3:$G$8,MATCH(AN12,Matriz!$B$3:$G$3,0),FALSE)</f>
        <v>#VALUE!</v>
      </c>
      <c r="AP12" s="55"/>
      <c r="AQ12" s="55"/>
      <c r="AR12" s="55"/>
      <c r="AS12" s="64"/>
      <c r="AT12" s="64"/>
      <c r="AU12" s="55"/>
      <c r="AV12" s="73"/>
      <c r="AW12" s="68"/>
      <c r="AX12" s="69"/>
      <c r="AY12" s="69"/>
      <c r="AZ12" s="69"/>
      <c r="BA12" s="69"/>
      <c r="BB12" s="70"/>
      <c r="BC12" s="68"/>
      <c r="BD12" s="69"/>
      <c r="BE12" s="69"/>
      <c r="BF12" s="69"/>
      <c r="BG12" s="69"/>
      <c r="BH12" s="70"/>
      <c r="BI12" s="68"/>
      <c r="BJ12" s="69"/>
      <c r="BK12" s="69"/>
      <c r="BL12" s="69"/>
      <c r="BM12" s="69"/>
      <c r="BN12" s="70"/>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ht="15" customHeight="1"/>
  </sheetData>
  <mergeCells count="51">
    <mergeCell ref="H9:H10"/>
    <mergeCell ref="G9:G10"/>
    <mergeCell ref="A9:A10"/>
    <mergeCell ref="F9:F10"/>
    <mergeCell ref="E9:E10"/>
    <mergeCell ref="D9:D10"/>
    <mergeCell ref="C9:C10"/>
    <mergeCell ref="B9:B10"/>
    <mergeCell ref="AN9:AN10"/>
    <mergeCell ref="AO9:AO10"/>
    <mergeCell ref="K9:K10"/>
    <mergeCell ref="J9:J10"/>
    <mergeCell ref="I9:I10"/>
    <mergeCell ref="C4:C6"/>
    <mergeCell ref="A4:B6"/>
    <mergeCell ref="E4:E6"/>
    <mergeCell ref="A1:B3"/>
    <mergeCell ref="AP9:AP10"/>
    <mergeCell ref="L9:L10"/>
    <mergeCell ref="M9:M10"/>
    <mergeCell ref="O9:O10"/>
    <mergeCell ref="P9:P10"/>
    <mergeCell ref="Q9:Q10"/>
    <mergeCell ref="S9:S10"/>
    <mergeCell ref="U9:U10"/>
    <mergeCell ref="W9:W10"/>
    <mergeCell ref="AJ9:AJ10"/>
    <mergeCell ref="AK9:AK10"/>
    <mergeCell ref="AM9:AM10"/>
    <mergeCell ref="X5:X6"/>
    <mergeCell ref="F4:W5"/>
    <mergeCell ref="X4:AP4"/>
    <mergeCell ref="Y5:Z5"/>
    <mergeCell ref="D4:D6"/>
    <mergeCell ref="BC4:BH5"/>
    <mergeCell ref="BI4:BN5"/>
    <mergeCell ref="AA5:AH5"/>
    <mergeCell ref="AI5:AI6"/>
    <mergeCell ref="AJ5:AJ6"/>
    <mergeCell ref="AK5:AK6"/>
    <mergeCell ref="AM5:AM6"/>
    <mergeCell ref="AQ4:AV5"/>
    <mergeCell ref="AW4:BB5"/>
    <mergeCell ref="AN5:AN6"/>
    <mergeCell ref="AO5:AO6"/>
    <mergeCell ref="AP5:AP6"/>
    <mergeCell ref="J1:L3"/>
    <mergeCell ref="C1:I1"/>
    <mergeCell ref="C2:I2"/>
    <mergeCell ref="C3:E3"/>
    <mergeCell ref="F3:I3"/>
  </mergeCells>
  <conditionalFormatting sqref="N10 L7:N9 L11:N12">
    <cfRule type="expression" dxfId="28" priority="60">
      <formula>IF($L7="Muy alta",TRUE,FALSE)</formula>
    </cfRule>
    <cfRule type="expression" dxfId="27" priority="61">
      <formula>IF($L7="Alta",TRUE,FALSE)</formula>
    </cfRule>
    <cfRule type="expression" dxfId="26" priority="62">
      <formula>IF($L7="Media",TRUE,FALSE)</formula>
    </cfRule>
    <cfRule type="expression" dxfId="25" priority="64">
      <formula>IF($L7="Baja",TRUE,FALSE)</formula>
    </cfRule>
    <cfRule type="expression" dxfId="24" priority="65">
      <formula>IF($L7="Muy Baja",TRUE,FALSE)</formula>
    </cfRule>
  </conditionalFormatting>
  <conditionalFormatting sqref="V10 U7:V9 U11:V12 AM7:AN9 AM11:AN12">
    <cfRule type="expression" dxfId="23" priority="50">
      <formula>IF($U7=100%,TRUE,FALSE)</formula>
    </cfRule>
    <cfRule type="expression" dxfId="22" priority="51">
      <formula>IF($U7=80%,TRUE,FALSE)</formula>
    </cfRule>
    <cfRule type="expression" dxfId="21" priority="52">
      <formula>IF($U7=60%,TRUE,FALSE)</formula>
    </cfRule>
    <cfRule type="expression" dxfId="20" priority="53">
      <formula>IF($U7=40%,TRUE,FALSE)</formula>
    </cfRule>
    <cfRule type="expression" dxfId="19" priority="54">
      <formula>IF($U7=20%,TRUE,FALSE)</formula>
    </cfRule>
  </conditionalFormatting>
  <conditionalFormatting sqref="Q11:Q12 Q7:Q9">
    <cfRule type="expression" dxfId="18" priority="34">
      <formula>IF($Q7="Catastrofico 100%",TRUE,FALSE)</formula>
    </cfRule>
    <cfRule type="expression" dxfId="17" priority="35">
      <formula>IF($Q7="Mayor 80%",TRUE,FALSE)</formula>
    </cfRule>
    <cfRule type="expression" dxfId="16" priority="36">
      <formula>IF($Q7="Moderado 60%",TRUE,FALSE)</formula>
    </cfRule>
    <cfRule type="expression" dxfId="15" priority="37">
      <formula>IF($Q7="Menor 40%",TRUE,FALSE)</formula>
    </cfRule>
    <cfRule type="expression" dxfId="14" priority="38">
      <formula>IF($Q7="Leve 20%",TRUE,FALSE)</formula>
    </cfRule>
  </conditionalFormatting>
  <conditionalFormatting sqref="S11:S12 S7:S9">
    <cfRule type="expression" dxfId="13" priority="29">
      <formula>IF($S7="Catastrofico 100%",TRUE,FALSE)</formula>
    </cfRule>
    <cfRule type="expression" dxfId="12" priority="30">
      <formula>IF($S7="Mayor 80%",TRUE,FALSE)</formula>
    </cfRule>
    <cfRule type="expression" dxfId="11" priority="31">
      <formula>IF($S7="Moderado 60%",TRUE,FALSE)</formula>
    </cfRule>
    <cfRule type="expression" dxfId="10" priority="32">
      <formula>IF($S7="Menor 40%",TRUE,FALSE)</formula>
    </cfRule>
    <cfRule type="expression" dxfId="9" priority="33">
      <formula>IF($S7="Leve 20%",TRUE,FALSE)</formula>
    </cfRule>
  </conditionalFormatting>
  <conditionalFormatting sqref="W11:W12 W7:W9 AO11:AO12 AO7:AO9">
    <cfRule type="expression" dxfId="8" priority="20">
      <formula>IF($W7="Extremo",TRUE,FALSE)</formula>
    </cfRule>
    <cfRule type="expression" dxfId="7" priority="21">
      <formula>IF($W7="Alto",TRUE,FALSE)</formula>
    </cfRule>
    <cfRule type="expression" dxfId="6" priority="22">
      <formula>IF($W7="Moderado",TRUE,FALSE)</formula>
    </cfRule>
    <cfRule type="expression" dxfId="5" priority="23">
      <formula>IF($W7="Bajo",TRUE,FALSE)</formula>
    </cfRule>
  </conditionalFormatting>
  <conditionalFormatting sqref="AJ7:AK9 AJ11:AK12">
    <cfRule type="expression" dxfId="4" priority="15">
      <formula>IF($AJ7="Muy alta",TRUE,FALSE)</formula>
    </cfRule>
    <cfRule type="expression" dxfId="3" priority="16">
      <formula>IF($AJ7="Alta",TRUE,FALSE)</formula>
    </cfRule>
    <cfRule type="expression" dxfId="2" priority="17">
      <formula>IF($AJ7="Media",TRUE,FALSE)</formula>
    </cfRule>
    <cfRule type="expression" dxfId="1" priority="18">
      <formula>IF($AJ7="Baja",TRUE,FALSE)</formula>
    </cfRule>
    <cfRule type="expression" dxfId="0" priority="19">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K11:K12 K7:K9</xm:sqref>
        </x14:dataValidation>
        <x14:dataValidation type="list" allowBlank="1" showInputMessage="1" showErrorMessage="1" xr:uid="{161664FB-FB43-46A2-ACA3-A1D959DBE1E8}">
          <x14:formula1>
            <xm:f>Listas!$E$3:$E$7</xm:f>
          </x14:formula1>
          <xm:sqref>O11:O12 O7:O9</xm:sqref>
        </x14:dataValidation>
        <x14:dataValidation type="list" allowBlank="1" showInputMessage="1" showErrorMessage="1" xr:uid="{CE63960E-9783-4930-BB1A-C82EC5B2BDFA}">
          <x14:formula1>
            <xm:f>Listas!$F$3:$F$7</xm:f>
          </x14:formula1>
          <xm:sqref>P11:P12 P7:P9</xm:sqref>
        </x14:dataValidation>
        <x14:dataValidation type="list" allowBlank="1" showInputMessage="1" showErrorMessage="1" xr:uid="{2C27F230-6833-4B66-91EB-0AC5B9E00340}">
          <x14:formula1>
            <xm:f>Listas!$N$2:$N$5</xm:f>
          </x14:formula1>
          <xm:sqref>AP11:AP12 AP7:AP9</xm:sqref>
        </x14:dataValidation>
        <x14:dataValidation type="list" allowBlank="1" showInputMessage="1" showErrorMessage="1" xr:uid="{008DCCA4-6B15-4E9E-BF0B-024B6C2A85D2}">
          <x14:formula1>
            <xm:f>Listas!$A$2:$A$10</xm:f>
          </x14:formula1>
          <xm:sqref>J11:J12 J7:J9</xm:sqref>
        </x14:dataValidation>
        <x14:dataValidation type="list" allowBlank="1" showInputMessage="1" showErrorMessage="1" xr:uid="{1651180C-A264-4DBE-8DDC-1E33069FADA3}">
          <x14:formula1>
            <xm:f>Listas!$R$2:$R$3</xm:f>
          </x14:formula1>
          <xm:sqref>B11:B12 B7:B9</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46D6E266-95CA-41BA-99FE-E9CCB3C9174A}">
          <x14:formula1>
            <xm:f>Listas!$P$2:$P$4</xm:f>
          </x14:formula1>
          <xm:sqref>AU7:AU12</xm:sqref>
        </x14:dataValidation>
        <x14:dataValidation type="list" allowBlank="1" showInputMessage="1" showErrorMessage="1" xr:uid="{C02F0F0B-BE94-4170-B066-729F35051F44}">
          <x14:formula1>
            <xm:f>Listas!$T$2:$T$3</xm:f>
          </x14:formula1>
          <xm:sqref>BD9:BD12 AX7:AX12 BJ9:BJ12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60EB38A-AD22-4E48-9DDD-49B0221B5EEB}"/>
</file>

<file path=customXml/itemProps2.xml><?xml version="1.0" encoding="utf-8"?>
<ds:datastoreItem xmlns:ds="http://schemas.openxmlformats.org/officeDocument/2006/customXml" ds:itemID="{7A0F3EFA-AED4-47E0-AA61-A5300FA6E8B1}"/>
</file>

<file path=customXml/itemProps3.xml><?xml version="1.0" encoding="utf-8"?>
<ds:datastoreItem xmlns:ds="http://schemas.openxmlformats.org/officeDocument/2006/customXml" ds:itemID="{8ABA5529-658F-44B8-B6E4-B193C1E4E00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Claudia Esperanza Amaya Ochoa</cp:lastModifiedBy>
  <cp:revision/>
  <dcterms:created xsi:type="dcterms:W3CDTF">2021-01-05T19:35:42Z</dcterms:created>
  <dcterms:modified xsi:type="dcterms:W3CDTF">2023-01-23T17:40:07Z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