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01"/>
  <workbookPr defaultThemeVersion="166925"/>
  <mc:AlternateContent xmlns:mc="http://schemas.openxmlformats.org/markup-compatibility/2006">
    <mc:Choice Requires="x15">
      <x15ac:absPath xmlns:x15ac="http://schemas.microsoft.com/office/spreadsheetml/2010/11/ac" url="https://idpyba.sharepoint.com/sites/PAACyRiesgosdeGestion/Documentos compartidos/Riesgos por Proceso/2022/"/>
    </mc:Choice>
  </mc:AlternateContent>
  <xr:revisionPtr revIDLastSave="287" documentId="13_ncr:1_{1293153D-9B3B-4871-8465-35C7214F1F4E}" xr6:coauthVersionLast="47" xr6:coauthVersionMax="48" xr10:uidLastSave="{07D1F2BC-9D1B-4324-9580-185DC85C26FA}"/>
  <bookViews>
    <workbookView xWindow="-120" yWindow="-120" windowWidth="20730" windowHeight="11160" tabRatio="792" xr2:uid="{00000000-000D-0000-FFFF-FFFF00000000}"/>
  </bookViews>
  <sheets>
    <sheet name="RIESGOS DE GESTIÓN H1" sheetId="1" r:id="rId1"/>
    <sheet name="Listas" sheetId="3" state="hidden"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20" i="1" l="1"/>
  <c r="AB20" i="1"/>
  <c r="Z20" i="1"/>
  <c r="Y20" i="1"/>
  <c r="S20" i="1"/>
  <c r="T20" i="1" s="1"/>
  <c r="R20" i="1"/>
  <c r="Q20" i="1"/>
  <c r="L20" i="1"/>
  <c r="M20" i="1" s="1"/>
  <c r="AO12" i="1"/>
  <c r="AP12" i="1" s="1"/>
  <c r="Y11" i="1"/>
  <c r="Z11" i="1"/>
  <c r="Y12" i="1"/>
  <c r="Z12" i="1"/>
  <c r="Y13" i="1"/>
  <c r="Z13" i="1"/>
  <c r="Y14" i="1"/>
  <c r="Z14" i="1"/>
  <c r="U20" i="1" l="1"/>
  <c r="AN20" i="1" s="1"/>
  <c r="AM20" i="1" s="1"/>
  <c r="AE20" i="1"/>
  <c r="N20" i="1"/>
  <c r="V20" i="1"/>
  <c r="Y17" i="1"/>
  <c r="Z17" i="1"/>
  <c r="Y18" i="1"/>
  <c r="Z18" i="1"/>
  <c r="AD10" i="1"/>
  <c r="AD11" i="1"/>
  <c r="AD12" i="1"/>
  <c r="AD13" i="1"/>
  <c r="AD14" i="1"/>
  <c r="AD15" i="1"/>
  <c r="AD25" i="1"/>
  <c r="AD16" i="1"/>
  <c r="AD17" i="1"/>
  <c r="AD18" i="1"/>
  <c r="AD19" i="1"/>
  <c r="AD21" i="1"/>
  <c r="AD22" i="1"/>
  <c r="AD23" i="1"/>
  <c r="AD24" i="1"/>
  <c r="AB24" i="1"/>
  <c r="AB10" i="1"/>
  <c r="AB11" i="1"/>
  <c r="AB12" i="1"/>
  <c r="AB13" i="1"/>
  <c r="AB14" i="1"/>
  <c r="AB15" i="1"/>
  <c r="AB25" i="1"/>
  <c r="AE25" i="1" s="1"/>
  <c r="AB16" i="1"/>
  <c r="AB17" i="1"/>
  <c r="AB18" i="1"/>
  <c r="AB19" i="1"/>
  <c r="AB21" i="1"/>
  <c r="AB22" i="1"/>
  <c r="AB23" i="1"/>
  <c r="AD7" i="1"/>
  <c r="AD9" i="1"/>
  <c r="AD8" i="1"/>
  <c r="AB8" i="1"/>
  <c r="AB9" i="1"/>
  <c r="W20" i="1" l="1"/>
  <c r="Y23" i="1"/>
  <c r="Z23" i="1"/>
  <c r="AE24" i="1"/>
  <c r="AE23" i="1"/>
  <c r="T23" i="1"/>
  <c r="R23" i="1"/>
  <c r="AE22" i="1"/>
  <c r="Z22" i="1"/>
  <c r="Y22" i="1"/>
  <c r="S22" i="1"/>
  <c r="T22" i="1" s="1"/>
  <c r="R22" i="1"/>
  <c r="Q22" i="1"/>
  <c r="L22" i="1"/>
  <c r="M22" i="1" s="1"/>
  <c r="Y8" i="1"/>
  <c r="Z8" i="1"/>
  <c r="Y9" i="1"/>
  <c r="Z9" i="1"/>
  <c r="AE21" i="1"/>
  <c r="Z21" i="1"/>
  <c r="Y21" i="1"/>
  <c r="R21" i="1"/>
  <c r="Z19" i="1"/>
  <c r="Y19" i="1"/>
  <c r="S19" i="1"/>
  <c r="T19" i="1" s="1"/>
  <c r="R19" i="1"/>
  <c r="Q19" i="1"/>
  <c r="L19" i="1"/>
  <c r="M19" i="1" s="1"/>
  <c r="AE18" i="1"/>
  <c r="AI18" i="1" s="1"/>
  <c r="AN16" i="1" s="1"/>
  <c r="AO16" i="1" s="1"/>
  <c r="AP16" i="1" s="1"/>
  <c r="AE17" i="1"/>
  <c r="T17" i="1"/>
  <c r="R17" i="1"/>
  <c r="AE16" i="1"/>
  <c r="AI17" i="1" s="1"/>
  <c r="AK16" i="1" s="1"/>
  <c r="Z16" i="1"/>
  <c r="Y16" i="1"/>
  <c r="S16" i="1"/>
  <c r="T16" i="1" s="1"/>
  <c r="R16" i="1"/>
  <c r="Q16" i="1"/>
  <c r="L16" i="1"/>
  <c r="M16" i="1" s="1"/>
  <c r="AI20" i="1" s="1"/>
  <c r="AI21" i="1" s="1"/>
  <c r="AK20" i="1" s="1"/>
  <c r="AJ20" i="1" s="1"/>
  <c r="AE8" i="1"/>
  <c r="AE9" i="1"/>
  <c r="AE11" i="1"/>
  <c r="AE12" i="1"/>
  <c r="AE13" i="1"/>
  <c r="AE14" i="1"/>
  <c r="T14" i="1"/>
  <c r="R14" i="1"/>
  <c r="T11" i="1"/>
  <c r="R11" i="1"/>
  <c r="AE10" i="1"/>
  <c r="Z10" i="1"/>
  <c r="Y10" i="1"/>
  <c r="S10" i="1"/>
  <c r="T10" i="1" s="1"/>
  <c r="R10" i="1"/>
  <c r="Q10" i="1"/>
  <c r="L10" i="1"/>
  <c r="M10" i="1" s="1"/>
  <c r="AI10" i="1" s="1"/>
  <c r="AI11" i="1" s="1"/>
  <c r="AI12" i="1" s="1"/>
  <c r="AI13" i="1" s="1"/>
  <c r="AK10" i="1" s="1"/>
  <c r="AQ10" i="1" s="1"/>
  <c r="U22" i="1" l="1"/>
  <c r="AI16" i="1"/>
  <c r="AQ16" i="1"/>
  <c r="AM16" i="1"/>
  <c r="U19" i="1"/>
  <c r="AN19" i="1" s="1"/>
  <c r="AM19" i="1" s="1"/>
  <c r="AE19" i="1"/>
  <c r="AI19" i="1" s="1"/>
  <c r="AK19" i="1" s="1"/>
  <c r="AI22" i="1"/>
  <c r="AK22" i="1" s="1"/>
  <c r="AQ22" i="1" s="1"/>
  <c r="N22" i="1"/>
  <c r="AN22" i="1"/>
  <c r="AM22" i="1" s="1"/>
  <c r="V22" i="1"/>
  <c r="U16" i="1"/>
  <c r="N19" i="1"/>
  <c r="N16" i="1"/>
  <c r="U10" i="1"/>
  <c r="N10" i="1"/>
  <c r="AL20" i="1" l="1"/>
  <c r="AQ20" i="1"/>
  <c r="AI14" i="1"/>
  <c r="AN10" i="1" s="1"/>
  <c r="AM10" i="1" s="1"/>
  <c r="V19" i="1"/>
  <c r="V16" i="1"/>
  <c r="W16" i="1" s="1"/>
  <c r="V21" i="1"/>
  <c r="W22" i="1"/>
  <c r="AJ22" i="1"/>
  <c r="AL22" i="1"/>
  <c r="V10" i="1"/>
  <c r="W10" i="1" s="1"/>
  <c r="W19" i="1"/>
  <c r="AL21" i="1"/>
  <c r="AQ19" i="1"/>
  <c r="AL19" i="1"/>
  <c r="AJ19" i="1"/>
  <c r="AJ16" i="1"/>
  <c r="AL16" i="1"/>
  <c r="AJ10" i="1"/>
  <c r="AL10" i="1"/>
  <c r="AB7" i="1" l="1"/>
  <c r="S25" i="1"/>
  <c r="S15" i="1"/>
  <c r="S7" i="1"/>
  <c r="Q25" i="1"/>
  <c r="Q15" i="1"/>
  <c r="Z15" i="1" l="1"/>
  <c r="Z25" i="1"/>
  <c r="Z7" i="1"/>
  <c r="Y15" i="1"/>
  <c r="Y25" i="1"/>
  <c r="Y7" i="1"/>
  <c r="T7" i="1"/>
  <c r="T8" i="1"/>
  <c r="T9" i="1"/>
  <c r="R15" i="1"/>
  <c r="Q7" i="1"/>
  <c r="R7" i="1" s="1"/>
  <c r="T15" i="1"/>
  <c r="T25" i="1"/>
  <c r="AE15" i="1"/>
  <c r="R9" i="1"/>
  <c r="R25" i="1"/>
  <c r="L15" i="1"/>
  <c r="M15" i="1" s="1"/>
  <c r="L25" i="1"/>
  <c r="M25" i="1" s="1"/>
  <c r="AI25" i="1" s="1"/>
  <c r="R8" i="1"/>
  <c r="L7" i="1"/>
  <c r="M7" i="1" s="1"/>
  <c r="AI15" i="1" l="1"/>
  <c r="AK15" i="1" s="1"/>
  <c r="N25" i="1"/>
  <c r="N15" i="1"/>
  <c r="N7" i="1"/>
  <c r="AK25" i="1"/>
  <c r="AJ25" i="1" s="1"/>
  <c r="AE7" i="1"/>
  <c r="AI7" i="1" s="1"/>
  <c r="AI8" i="1" s="1"/>
  <c r="AK7" i="1" s="1"/>
  <c r="U7" i="1"/>
  <c r="AI9" i="1" s="1"/>
  <c r="AN7" i="1" s="1"/>
  <c r="AO7" i="1" s="1"/>
  <c r="AP7" i="1" s="1"/>
  <c r="U25" i="1"/>
  <c r="U15" i="1"/>
  <c r="AQ7" i="1" l="1"/>
  <c r="AJ7" i="1"/>
  <c r="AL25" i="1"/>
  <c r="V15" i="1"/>
  <c r="W15" i="1" s="1"/>
  <c r="AN15" i="1"/>
  <c r="AM15" i="1" s="1"/>
  <c r="V25" i="1"/>
  <c r="W25" i="1" s="1"/>
  <c r="AN25" i="1"/>
  <c r="AM25" i="1" s="1"/>
  <c r="AJ15" i="1"/>
  <c r="AQ15" i="1"/>
  <c r="AL15" i="1"/>
  <c r="V7" i="1"/>
  <c r="W7" i="1" s="1"/>
  <c r="AL7" i="1" l="1"/>
  <c r="AQ25" i="1"/>
  <c r="AM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<sst xmlns="http://schemas.openxmlformats.org/spreadsheetml/2006/main" count="879" uniqueCount="364">
  <si>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</si>
  <si>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</si>
  <si>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</si>
  <si>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</si>
  <si>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</si>
  <si>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</si>
  <si>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</si>
  <si>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</si>
  <si>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</si>
  <si>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</si>
  <si>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</si>
  <si>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</si>
  <si>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</si>
  <si>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</si>
  <si>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</si>
  <si>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</si>
  <si>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</si>
  <si>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</si>
  <si>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</si>
  <si>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</si>
  <si>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</si>
  <si>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</si>
  <si>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</si>
  <si>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</si>
  <si>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</si>
  <si>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</si>
  <si>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</si>
  <si>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</si>
  <si>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</si>
  <si>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</si>
  <si>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</si>
  <si>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</si>
  <si>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</si>
  <si>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</si>
  <si>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</si>
  <si>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</si>
  <si>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</si>
  <si>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</si>
  <si>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</si>
  <si>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</si>
  <si>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</si>
  <si>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</si>
  <si>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</si>
  <si>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</si>
  <si>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</si>
  <si>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</si>
  <si>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</si>
  <si>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</si>
  <si>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</si>
  <si>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</si>
  <si>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</si>
  <si>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</si>
  <si>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</si>
  <si>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</si>
  <si>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Salud Integral a la Fauna/Subdireccion de Atencion a la Fauna -Brigadas Medicas Veterinarias</t>
  </si>
  <si>
    <t>Prestar los servicios de atención en salud medico veterinarios a los animales identificados y registrados en el Instituto de Protección y Bienestar Animal reportados en el Distrito Capital con el fin de mejorar sus condiciones de salud y bienestar.</t>
  </si>
  <si>
    <t>El proceso inicia con el reporte o solicitud de atencion medica veterinaria y/o identificacion y termina con la devolucion del animal al tenedor, al lugar de origen o programa de adopciones</t>
  </si>
  <si>
    <t>Reclamo por parte de los propietarios de animales de compañía
Debilidad en el seguimiento y registro de la base
Descarte de atenciones por el inadecuado diligenciamiento
Consecuencias displinarias</t>
  </si>
  <si>
    <t>Alto demanda de atención con relación a la capacidad operativa
Alta rotación de personal</t>
  </si>
  <si>
    <t>Necesidad de diligenciamiento rapido en las jornadas</t>
  </si>
  <si>
    <t>Posibilidad de diligenciamiento inadecuado (falta de información, mala redacción) en los registros de atención de brigadas médicas veterinarias</t>
  </si>
  <si>
    <t>Usuarios, productos y prácticas: Fallas negligentes o involuntarias de las obligaciones frente a los usuarios y que impiden satisfacer una obligación profesional frente a éstos.</t>
  </si>
  <si>
    <t>3 a 24 veces por año</t>
  </si>
  <si>
    <t>El riesgo afecta la imagen del Instituto con algunos usuarios de relevancia frente al logro de los objetivos</t>
  </si>
  <si>
    <t>1. Realizar socialización  del procedimiento PM01-PR05 "Proyecto de Brigadas Medicas" principalmente el debido diligenciamiento del formato PM01-PR05-F06.</t>
  </si>
  <si>
    <t>Preventivo</t>
  </si>
  <si>
    <t>Manual</t>
  </si>
  <si>
    <t>Documentado</t>
  </si>
  <si>
    <t>Aleatoria</t>
  </si>
  <si>
    <t>Con registro</t>
  </si>
  <si>
    <t>Mitigar: Despues de realizar un analisis y cosiderar los niveles de riesgo se implementan acciones que mitiguen el nivel del riesgo. No necesariamente es un control adicional</t>
  </si>
  <si>
    <t xml:space="preserve">1. Acta de Reunión con la socialización del procedimiento </t>
  </si>
  <si>
    <t>Subdireccion de Atencion a la Fauna-Profesional especializado brigadas medicas</t>
  </si>
  <si>
    <t>Cuatrimestral</t>
  </si>
  <si>
    <t>En curso</t>
  </si>
  <si>
    <t>1. Socialización cuatrimestral del procedimiento
2. Consolidado de correos enviados con errores de diligencimiento mensual
3. Escaner de los registros medicos veterinarios con la verificacion del procedimiento realizado</t>
  </si>
  <si>
    <t>1Se realizó una socialización inicial del procedimiento en el mes de enero de 2022 y una resocialización del mismo en el mes de Abril de 2022.</t>
  </si>
  <si>
    <t>Controlado</t>
  </si>
  <si>
    <t xml:space="preserve">Se evidencian actas de induccion y de resocializacion al procedimiento de brigadas medicas veterinarias dando cumplimiento a lo formulado </t>
  </si>
  <si>
    <t xml:space="preserve">Se evidenciaron las actas de reunión de acuerdo con  las socializaciones realizadas frente a los procedimientos.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</si>
  <si>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 xml:space="preserve">2. Correos electronicos a cada profesional retroalimentando los errores comtidos en el diligenciamiento </t>
  </si>
  <si>
    <t>Detectivo</t>
  </si>
  <si>
    <t>Continua</t>
  </si>
  <si>
    <t>2. Envio de correos evidenciando errores de diligenciamiento a los profesionales</t>
  </si>
  <si>
    <t>Mensual</t>
  </si>
  <si>
    <t>Se realizó una socialización inicial  en el mes de Enero donde se explico la forma adecuada de diligenciar el Registro de Valoracción Médica  y se envio correo mensual(Febrero, Marzo, Abril) a cada uno de médicos del equipo técnico con el fin de realizar retroalimentación en cuanto al adecuado diligenciamiento de los Registros de Valoración Médica Veterinaria diligenciados en las atenciones.</t>
  </si>
  <si>
    <t>Se evidencia envio de correos mensuales con las recomendaciones adminsitrativas pertinentes dando cumplimiento a la actividad formulada</t>
  </si>
  <si>
    <t xml:space="preserve">Se evidenciaron los correos electronicos con las actividades programadas y recomendaciones pertinentes  de manera mensual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</si>
  <si>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3. Verificación de la información cuando no puede completar la información.</t>
  </si>
  <si>
    <t>Correctivo</t>
  </si>
  <si>
    <t>Sin Documental</t>
  </si>
  <si>
    <t>3. Registro en observaciones de la verificacion del procedimiento</t>
  </si>
  <si>
    <t>Se adjunta escaner de los registros médicos a los cuales se les realizo seguimiento con el fin de verificar procedimiento.</t>
  </si>
  <si>
    <t>Con los registros enviados se verifica el seguimiento a observaciones en el diligenciamiento de formatos, dando cuenta de el cumplimiento de la actividad formulada</t>
  </si>
  <si>
    <t xml:space="preserve">Se evidenciaron los formatos con el debido seguimiento de acuerdo con las actividades realizadas, verificando el procedimiento.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</si>
  <si>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Salud Integral a la Fauna/Subdireccion de Atencion a la Fauna -Urgencias Medicas Veterinarias</t>
  </si>
  <si>
    <t>Generacion de complicaciones adicionales que puedan llevar a la muerte de caninos y felinos
Afectación de la imagen institucional
 Aumento en la inconformidad de la ciudadanía frente a la prestación del servicio</t>
  </si>
  <si>
    <t>Demoras en la oportunidad de la atención al caso reportado
Debilidad en el seguimiento de la ejecución del programa de urgencias veterinarias
Demora en la asignación de la solicitud de urgencias debido a falta de información suministrada por el peticionario</t>
  </si>
  <si>
    <t>Descuido en el cumplimiento de los pasos establecidos en los protocolos  y procedimiento del Programa de Urgencias Veterinarias</t>
  </si>
  <si>
    <t>Posibilidad de incumplimiento del Procedimiento para la Atención de urgencias veterinaria de caninos y felinos sin propietario.</t>
  </si>
  <si>
    <t>24 a 500 veces por año</t>
  </si>
  <si>
    <t>El riesgo afecta la imagen del Instituto internamente, de conocimiento general nivel interno, de junta directiva y proveedores</t>
  </si>
  <si>
    <t>1. Realizar seguimiento y control de los reportes realizados por la ciudadanía y por otros programas de los posibles casos de urgencias mediante base de datos solicitud de urgencias veterinarias PM01-PR03-F01 mensual</t>
  </si>
  <si>
    <t>SeguimientoBase de datos solicitud de urgencias veterinarias PM01-PR03-F01 mensual</t>
  </si>
  <si>
    <t>Subdireccion de Atencion a la Fauna-Profesional Urgencias Veterinarias</t>
  </si>
  <si>
    <t>Base de datos solicitud de urgencias veterinarias PM01-PR03-F01 mensual</t>
  </si>
  <si>
    <t>Se realiza el diligenciamiento: Base solicitud de Urgencias Veterinarias PM01-PR03-F01 para los meses de enero, feberero, marzo y abril de 2022.  Casos  reportados por la ciudadania a traves de los canales establecidos:  Número único de emergencia 123, Sistema Bogota Te Escucha y  correo institucional.  De esta forma se realiza un adecuado seguimiento de cada uno de los reportes ingresados  hasta cerrar cada caso en particular.</t>
  </si>
  <si>
    <t>Se evidencia la matriz de seguimiento mensual del programa de Urgencia sveterinaraias Dando cumplimiento a la actividad programada</t>
  </si>
  <si>
    <t xml:space="preserve">Se evindeciaron los registros correspondientes en la matriz de enero a abril, sin embargo, se recomienda actualizar el formato actualizado, ya que de acuerdo al listado maestro de documentos la version actual es 5.0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</si>
  <si>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2. Realizar seguimiento y control a los pacientes atendidos por el programa de urgencias veterinarias, mediante base de datos Matriz de seguimiento de ingreso al programa de urgencias veterinarias  PM01-PR03-F07 mensual</t>
  </si>
  <si>
    <t>Seguimiento ingreso al programa de urgencias veterinarias  PM01-PR03-F07 mensual</t>
  </si>
  <si>
    <t>Base de datos de ingreso al programa de urgencias veterinarias  PM01-PR03-F07 mensual</t>
  </si>
  <si>
    <t xml:space="preserve">Se realiza diligenciamiento Matriz de costos: PM01-PR03-F07 Seguimiento de ingreso al programa de urgencias veterinarias, para los meses de  enero, febrero, marzo y abril de 2022. Incluyendo información relevante de cada animal atenedido por el programa, haciendo una correcta trazabilidad de los pacientes internados bajo el servicio tercerizado contratado. </t>
  </si>
  <si>
    <t xml:space="preserve">Se evidenciaron las bases de datos con la información correspondiente al seguimiento de ingreso de los pacientes al programa de urgencias veterinarias.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</si>
  <si>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3. Realizar seguimiento  técnico, financiero y jurídico de forma permanente a los contratos de los operadores. (informe de gestión mensual)</t>
  </si>
  <si>
    <t>Informe  técnico, financiero y jurídico de  los contratos de los operadores.</t>
  </si>
  <si>
    <t>Informe  técnico, financiero y jurídico de  los contratos de los operadores. Mensual</t>
  </si>
  <si>
    <t xml:space="preserve">Como evidencia del seguimiento técnico y financiero  del  servicio tercerizado contratado, se  diligencia de manera semanal las actas de seguimiento de los pacientes asi como de su ejecución financiera.  </t>
  </si>
  <si>
    <t>Se evidencia el informe financiero, juridico mensual de los operadores dando cumplimiento a la actividad programada</t>
  </si>
  <si>
    <t xml:space="preserve">Se evidenciaron las actas de reunión con el informe tecnico y financiero, desde el mes de enero a abril 2022.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</si>
  <si>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4. Socializar el procedimiento PM01-PR03 "procedimiento de Atención de Urgencias Veterinarias caninos y felinos y sin propietario" a clínica operadora y equipo urgencias veterinarias.(2 capacitaciones anuales)</t>
  </si>
  <si>
    <t>Socializacion del procedimiento PM01-PR03 "procedimiento de Atención de Urgencias Veterinarias caninos y felinos y sin propietario" a clínica operadora y equipo urgencias veterinarias.</t>
  </si>
  <si>
    <t>Socializacion del procedimiento PM01-PR03 "procedimiento de Atención de Urgencias Veterinarias caninos y felinos y sin propietario" semestral</t>
  </si>
  <si>
    <t>Procedimiento PM01-PR03 fue actualizado en el mes de marzo de 2022 en su versión 5.0, por lo cual se realiza socialización a clinica operadora contratada y equipo de medicos veterinarios pertenecientes al programa de urgencias veterinarias.</t>
  </si>
  <si>
    <t>Se evidencia la socializacion semestral del procedimiento de urgencias veterinarias dando cumplimeinto a la actividad programada</t>
  </si>
  <si>
    <t xml:space="preserve">Se evidenció el acta de reunión correspondiente a la socialización del procedimiento de atención de urgencias veterinarias caninos y felinos sin propietario (PM01-PR03) junto con los formatos que lo componen.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</si>
  <si>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5. Realizar seguimiento mensual del diligenciamiento de los formatos establecidos en el procedimiento mediante Acta</t>
  </si>
  <si>
    <t>Seguimiento mensual del diligenciamiento de los formatos establecidos en el procedimiento mediante Acta</t>
  </si>
  <si>
    <t>Procedimiento PM01-PR03 fue actualizado en el mes de marzo de 2022 en su versión 5.0, por lo cual se realiza socialización a clinica operadora contratada y equipo de medicos veterinarios pertenecientes al programa de urgencias veterinarias Asi mismo, el diligenciamiento de actas como seguimiento técnico al operador contratado</t>
  </si>
  <si>
    <t>Se evidencia la actualizacion del procedimiento, y las acta de verificación de diligenciamiento de los formatos asociados, dando cumplimiento a la actividad formulada</t>
  </si>
  <si>
    <t>Se evidenciaron actas de reunión correspondientes a la revisión de historias clinicas y rondas medicas realizadas de manera mensual.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t>
  </si>
  <si>
    <t>Salud Integral a la Fauna/Subdireccion de Atencion a la Fauna -Sinantropicos</t>
  </si>
  <si>
    <r>
      <t xml:space="preserve">Afectación del bienestar de las palomas de plaza </t>
    </r>
    <r>
      <rPr>
        <i/>
        <sz val="11"/>
        <rFont val="Arial"/>
        <family val="2"/>
      </rPr>
      <t xml:space="preserve">(Columba livia)
</t>
    </r>
    <r>
      <rPr>
        <sz val="11"/>
        <rFont val="Arial"/>
        <family val="2"/>
      </rPr>
      <t>Perdida de oportunidad para la investigación y  socioambiental de la especie
Consecuencias displinarias</t>
    </r>
  </si>
  <si>
    <r>
      <t xml:space="preserve">Aplicación inadecuada del procedimiento de manejo de atencion a las palomas de plaza </t>
    </r>
    <r>
      <rPr>
        <i/>
        <sz val="11"/>
        <rFont val="Arial"/>
        <family val="2"/>
      </rPr>
      <t>(Columbia livia)</t>
    </r>
  </si>
  <si>
    <t>Necesidad de captura sin manejar los tiempos estipulados</t>
  </si>
  <si>
    <r>
      <t>Posibilidad del inadecuado manejo en la atención a las palomas de plaza (</t>
    </r>
    <r>
      <rPr>
        <i/>
        <sz val="11"/>
        <rFont val="Arial"/>
        <family val="2"/>
      </rPr>
      <t>Columba livia)</t>
    </r>
  </si>
  <si>
    <t xml:space="preserve">Ejecución y administración de procesos : Pérdidas derivadas de errores en la ejecución y administración de procesos. </t>
  </si>
  <si>
    <t>2 veces por año</t>
  </si>
  <si>
    <t>El riesgo afecta la imagen de algún área del Instituto</t>
  </si>
  <si>
    <t>Retroalimentar el Procedimiento de Atención y Bienestar para el manejo de palomas de plaza  (incluyendo controles), a los equipos que participan en procesos de control animal.</t>
  </si>
  <si>
    <t>1. Socialización de Retroalimentar el  Procedimiento  con el equipo tecnico de sinantropicos y con el operador cuando aplique.</t>
  </si>
  <si>
    <t>Subdireccion de Atencion a la Fauna-Profesional especializado Sinantropicos</t>
  </si>
  <si>
    <t>Una acta cuatrimestral de socialización con el equipo tecnico y con el operador cuando aplique</t>
  </si>
  <si>
    <t>Se realiza reunión en el mes de abril para socializar con el equipo técnico del programa de sinatrópicos el procedimiento que abarca al equipo</t>
  </si>
  <si>
    <t>Se evidencia acta con la realizacion de reunion socializando el programa, se da cumplimiento a la actividad programada</t>
  </si>
  <si>
    <t xml:space="preserve">Se evindenció un acta de reunión de acuerdo con las actividades a realizar por parte del programa, asi mismo, el avance de los compromisos establecidos ateriormente. 
Sin embargo, en el acta no se evidenció la socializacion del procedimiento, de acuerdo con lo planteado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</si>
  <si>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Salud Integral a la Fauna/Subdireccion de Atencion a la Fauna -Esterilizaciones</t>
  </si>
  <si>
    <t>Mala imagen institucional
Posibles hallazgos displinarios, fiscales y administrativos</t>
  </si>
  <si>
    <t>Deserción de la ciudadania a las citas programadas por el aplicativo web del Instituto.
Presupuesto inicial limitados para la ejecución de la meta 
Reprogramación de la meta finalizando vigencia para nuevas asignaciones presupuestales</t>
  </si>
  <si>
    <t xml:space="preserve">Debido a la emergencia sanitaria se programan citas por el aplicativo web y no con publicación para jornadas masivas </t>
  </si>
  <si>
    <t xml:space="preserve">Posibilidad de retrasos en el cumplimiento de la ejecución física del programa Integral de Esterilizaciones de perros y gatos en el D.C. </t>
  </si>
  <si>
    <t>1.  Realizar seguimiento  técnico, financiero y jurídico de forma permanente a los contratos de los operadores.</t>
  </si>
  <si>
    <t xml:space="preserve">1. Informe mensual de supervisión de contrato </t>
  </si>
  <si>
    <t>Subdireccion de Atencion a la Fauna-Profesional especializado Esterilizaciones</t>
  </si>
  <si>
    <t>1. Informes menuales de supervision del contrato
2. Solicitudes de modificacion del plan de accion y operativo anual cuando aplique
3. Informe consolidacion de citas programadas versus inasistencias a las jornadas</t>
  </si>
  <si>
    <t>Actualmente el Instituto contrató interventoría para la prestación del servicio tercerizado. En este sentido, se adjuntan los informas de supervisión del Cto 409-2021, correspondientes a los meses de enero y febrero, acorde con las entregas realizadas por la interventoría.</t>
  </si>
  <si>
    <t>1. Informes mensuales de supervision del contrato
2. Solicitudes de modificacion del plan de accion y operativo anual cuando aplique
3. Informe consolidacion de citas programadas versus inasistencias a las jornadas</t>
  </si>
  <si>
    <t>Se evidencia nforme de contrato de los meses de enero, dando cuenta del cumplimiento de la actividad formulada
Se recomienda para el proximo seguimiento los informes de marzo y abril</t>
  </si>
  <si>
    <t>Se evidenciaron  dos informes mensuales realizados por parte de la interventoría de acuerdo con la supervisón del contrato, sin embargo, no se observaron  los informes de marzo y abril de acuerdo al cuatrimestre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</si>
  <si>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2. Cambiar la anualización de la magnitud deacuerdo con el ejercicio de seguimiento y la necesidad del programa</t>
  </si>
  <si>
    <t>2. Formato de solicitud de modificación de plan de accion y plan operativo anual</t>
  </si>
  <si>
    <t>No aplica para el periodo de reporte</t>
  </si>
  <si>
    <t>NA</t>
  </si>
  <si>
    <t>N/A</t>
  </si>
  <si>
    <t>3. Consolidacion de informacion de citas programadas versus inasitencia a las jornadas por parte de la comunidad</t>
  </si>
  <si>
    <t>3. Informe mensual de consolidación de citas programadas versus inasistencia a las jornadas por parte de la comunidad</t>
  </si>
  <si>
    <t>Sin iniciar</t>
  </si>
  <si>
    <t>Se adjuntan los archivos formato Excel relacionados con el seguimiento al agendamiento durante el primer cuatrimestre</t>
  </si>
  <si>
    <t>Se evidencian archivos de reporte de asignacion de citas de los meses de enero, febero, marzo y abril
Dando cumplimiento a la actividad formulada</t>
  </si>
  <si>
    <t>De acuerdo con las actividades establecidas para el control del riesgo expuesto y las evidencias presentadas, no se encuentra el informe para establecer el consolidado de citas programadas versus inasistencia a las jornadas por parte de la comunidad, por lo tanto se recomieda modificar el formato de informe para llevar una trazabilidad de las inasistencias a las jornadas.
Por otro lado, se recomienda realizar los ajustes correspondientes, ya que el estado de la actividad se encuentra "sin iniciar".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</si>
  <si>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Salud Integral a la fauna/Subdireccion de atencion a la fauna-Identificación</t>
  </si>
  <si>
    <t>Regsitro en la plataforma de información errónea, incompleta o duplicada
Inexactitud en la información generada en los reportes de gestión
Detrimento patrimonial</t>
  </si>
  <si>
    <t>Diligenciamiento  inadecuado de las implantaciones realizadas
Falta de articulación con las áreas participantes 
Retrazos en el reprote de los microchips implantados por los programas del Instituto</t>
  </si>
  <si>
    <t>No diligencimiento de Base de seguimiento de microchips</t>
  </si>
  <si>
    <t>Posibilidad del inadecuado manejo en  la trazabilidad de dispositivo electronico de identificacion y registro (Microchip) de animales en Bogota D.C</t>
  </si>
  <si>
    <t>1. Realizar seguimiento y control de los microchips  adquiridos por la subdirección a través del formato PM01-PR01-F011.
2. Realizar seguimiento y control del avance en ejecución del programa de identificación a través de los formatos PM01-PR01-F09 Y PM01-PR02-F12.</t>
  </si>
  <si>
    <t>1. Realizar seguimiento y control de los microchips  adquiridos por la subdirección a través del formato PM01-PR01-F011.
2. Realizar seguimiento y control del avance en ejecución del programa de identificación a través de los formatos PM01-PR01-F09 Y PM01-PR02-F12</t>
  </si>
  <si>
    <t>Subdireccion de Atencion a la Fauna-Profesional especializado Identificacion</t>
  </si>
  <si>
    <t>1. Realizar seguimiento y control de los microchips  adquiridos por la subdirección a través del formato PM01-PR01-F011. mensual
2. Realizar seguimiento y control del avance en ejecución del programa de identificación a través de los formatos PM01-PR01-F09 Y PM01-PR02-F12 mensual</t>
  </si>
  <si>
    <t>1. A la fecha y de acuerdo al reporte mensual que realizan cada uno de los programas en cuando a la implantación de microchips, se lleva el seguimiento y  la actualización del formato PM01-PR01-F11 -Seguimiento Microchips, se adjuntan las bases año 2021 y 2022 de dicho seguimiento.  
2. Se realízo el reporte de lo  implantado y territorializado por cada programa en el cuatrimestre en el formato PM01-PR01-F09 - Reporte de Implantación de Microchips y el seguimiento al formato PM01-PR02-F12 en donde se consolida cada una de las bases que reporta cada programa, se adjuntan 4 bases del formato PM01-PR01-F09 y  33 bases del formato PM01-PR02-F12</t>
  </si>
  <si>
    <t>Se evidencia el seguimiento a cada una de los cuadros control de impantacion de microchip  como reporte de implantacion, seguimiento de implantaciones y reportes de implantacion de los programas  dando cumplimiento a la actividad formulada</t>
  </si>
  <si>
    <t>Se evidenciaron los reportes y seguimientos a la implantación de microchips realizados por cada programa en el primer cuatrimestre del 2022.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</si>
  <si>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Salud Integral a la fauna/Subdireccion de atencion a la fauna</t>
  </si>
  <si>
    <t xml:space="preserve">Sanciones administrativas y disciplinarias por incumplimiento de términos de respuesta
Reproceso en el tramite de respuesta.
Perdida de imagen institucional
Evaluación  negativa en cumplimiento al procedimiento de seguimiento y medicion de servicio a la ciudadania </t>
  </si>
  <si>
    <t>Reprocesos en la elaboración y revisión de las respuestas por  debilidad en la forma,  contenido y argumentación de las mismas.
Alta Demanda de requerimientos que requieren intervencion y/o concertacion con el peticionario previa a la emision de la respuesta</t>
  </si>
  <si>
    <t>Alto Volumen de solicitudes asignadas a la Subdirección</t>
  </si>
  <si>
    <t>Posibilidad de incumplimiento en la calidad y oportunidad de las  respuesta emitidas por la  Subdirección de Atención a la Fauna</t>
  </si>
  <si>
    <t xml:space="preserve">Realizar retroalimentación mensual a los equipos encargados de gestionar las PQRSD al interior de las dependencias a través de reuniones y socializaciones.
</t>
  </si>
  <si>
    <t>Reroalimentacion mensual a los equipos  encargados de gestionar las PQRSD al interior de las dependencias a través de reuniones y socializaciones.</t>
  </si>
  <si>
    <t xml:space="preserve">Subdireccion de Atencion a la Fauna-Profesionales especializados  Transversales </t>
  </si>
  <si>
    <t>Acta mensual de retroalimentacion  a los equipos  encargados de gestionar las PQRSD al interior de las dependencias</t>
  </si>
  <si>
    <t xml:space="preserve">Para la presente actividad las retroalimentaciones o sicializaciones se realizan vía whatsapp para los diferentes programas, socializaciones que tiene que ver con lineamientos nuevos o directrices </t>
  </si>
  <si>
    <t>Aunque se evidencia la socializacion a los equipos encargados de gestionar PQRSD por diferentes medios dando cumplimiento a la actividad, en la formulacion se dejo como evidencia un acta mensual, por tal motivo se sugiere revisar la formulacion</t>
  </si>
  <si>
    <t xml:space="preserve">De acuerdo con lo establecido en el "Indicador Gestión del Riesgo" se estipula que se desarrollara un acta de reunión mensual para la retroalimentación con los equipos encargados de gestionar las PQRSD al interior de las dependencias. Por lo anterior realizar estas actividades vía WhatsApp no permite dar un control adecuado al riesgo expuesto.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</si>
  <si>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Realizar y entregar seguimiento cuando se requiera a las áreas sobre el estado de las PQRSD, con el fin de alertar de manera preventiva y dar respuesta oportuna en términos de Ley.</t>
  </si>
  <si>
    <t>Seguimiento cuando se requiera a las áreas sobre el estado de las PQRSD, con el fin de alertar de manera preventiva y dar respuesta oportuna en términos de Ley.</t>
  </si>
  <si>
    <t>Correos de seguimiento uando se requiera a las áreas sobre el estado de las PQRSD</t>
  </si>
  <si>
    <t>Se realizan alertas tanto semanales como diarias para los diferentes equipos de la Subdirección de Atención a la Fauna en los que se relacionan los radicados que se encuentran pendientes de enviar las respuestas, los mensajes se envían los viernes para informar los radicados de la semana siguiente próximos a vencer los cuales se envían por correo electrónico y se envían alertas diarias a cada grupo vía Whatsapp de los radicados pendientes de gestión tanto del día que se envía como los días siguientes.</t>
  </si>
  <si>
    <t>Se evidencian correos por meses del seguimiento de manera preventiva el vencimiento de PQRSD
Se evidencia cumplimiento de la actividad formulada</t>
  </si>
  <si>
    <t>Se evidenciaron los correos electrónicos con las alertas correspondientes para los programas que lo requieran.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</si>
  <si>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Contaminación cruzada</t>
  </si>
  <si>
    <t>Desactualizacion en lineamientos  descritos en los protocolos para la ejecución de esterilizaciones</t>
  </si>
  <si>
    <t>Realización de procedimientos masivos en tiempo justos y volumenes</t>
  </si>
  <si>
    <t>Posibilidad  de inadecuado  manejo y uso de medicamentos, buenas practicas y asepsia en  la  ejecución de las Jornadas de Esterilización en el Distrito Capital.</t>
  </si>
  <si>
    <t xml:space="preserve">Actualización del protocolo de esterilizaciones </t>
  </si>
  <si>
    <t>Protocolo actualizado</t>
  </si>
  <si>
    <t>1. Protocolo actualizado
2. Acta de seguimiento y retroalimentacion mensual al equipo tecnico y Operador por parte de la supervision del contrato
3. Acta de inspeccion en campo por parte de los cordinadores de zona mensual</t>
  </si>
  <si>
    <t>A la fecha, se están adelantando las respectivas mesas de trabajo técnicas que permitirán contar con a actualización del procedimiento y el protocolo del programa distrital de esterilziación . Se hen efectuado cinco (5) mesas de trabajo en lsa siguientes fechas: 1/03/2022, 14/03/2022, 22/03/2022, 5/04/2022 y 20/04/2022.</t>
  </si>
  <si>
    <t>Se evidencia la ejecucion de las diferentes reuniones para la actualizacion del procedimiento y el protocolo
Se sugiere para la proxima revision tener el procedimientos y todos sus documentos asociados aprobados</t>
  </si>
  <si>
    <t xml:space="preserve">Se evidenciaron los listados de asistencia a las diferentes mesas de trabajo, para la actualización del procedimiento de esterilizaciones. Sin embargo, se recomienda adjuntar el desarrollo de dichas mesas de trabajo con el fin de conocer el estado y avance de las actividades.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</si>
  <si>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Realizar seguimiento y retroalimentación  mensual al esquipo tecnico del Instituto y Operadores</t>
  </si>
  <si>
    <t>Acta de seguimiento y retroalimentacion mensual al equipo tecnico y Operador</t>
  </si>
  <si>
    <t>Los días 24 de febrero y 29 de marzo del año en curso, se realizaron mesas de trabajo relacionada con el programa de esterilizaciones.</t>
  </si>
  <si>
    <t>Se evidencia la realizacion de las reuniones realizadas dando cumplimiento a la actividad formulada</t>
  </si>
  <si>
    <t xml:space="preserve">Se evidenció un acta de reunión y dos listados de asistencia de acuerdo con las reuniones realizadas con el equipo de esterilizaciones. 
Se recomienda adjuntar las actas de reuniones, ya que se considera pertinente conocer el desarrollo de estas.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</si>
  <si>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Realizar inspección detallada y minuciosa por parte de los coordinares en campo referente al cumplimiento estricto del anexo técnico (incluyendo manejo y uso de medicamentos, buenas practicas y asepsia), levantando un acta firmada por las partes.</t>
  </si>
  <si>
    <t>Teniendo en cuenta que desde el día 3/01/2022 y hasta el día 2/06/2022 (fecha de terminación de contrato) se cuenta con interventoría para la prestación del servicio tercerizado, los profesionales del instituto acompañan en campo las actividades. No obstante, quien funge como supervisor de los contratos es la firma interventora.</t>
  </si>
  <si>
    <t>Debido al cambio en la operacion se recomienda solicitar cambio en la formulacion de la actividad de control de este riesgo</t>
  </si>
  <si>
    <t>De acuerdo con el desarrollo del proceso de contratación de interventoría, se recomienda la actualización del plan de acción instaurado para poder así generar un control del riesgo expuesto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</si>
  <si>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Eliminado controlado</t>
  </si>
  <si>
    <t>Inadecuada asertividad en la entregar de la información a la comunidad en el manejo de animales sinantrópicos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</si>
  <si>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</si>
  <si>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</si>
  <si>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</si>
  <si>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</si>
  <si>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</si>
  <si>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</si>
  <si>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analissi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</si>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</sst>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i/>
      <sz val="11"/>
      <name val="Arial"/>
      <family val="2"/>
    </font>
    <font>
      <sz val="10"/>
      <color rgb="FF000000"/>
      <name val="Arial"/>
      <family val="2"/>
    </font>
    <font>
      <b/>
      <sz val="11"/>
      <color rgb="FFFF0000"/>
      <name val="Arial"/>
      <family val="2"/>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D966"/>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s>
  <cellStyleXfs count="2">
    <xf numFmtId="0" fontId="0" fillId="0" borderId="0"/>
    <xf numFmtId="9" fontId="7" fillId="0" borderId="0" applyFont="0" applyFill="0" applyBorder="0" applyAlignment="0" applyProtection="0"/>
  </cellStyleXfs>
  <cellXfs count="193">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left"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164" fontId="5" fillId="0" borderId="1" xfId="0" applyNumberFormat="1"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5" fillId="11" borderId="1" xfId="0" applyFont="1" applyFill="1" applyBorder="1" applyAlignment="1" applyProtection="1">
      <alignment horizontal="center" vertical="center" wrapText="1"/>
      <protection locked="0"/>
    </xf>
    <xf numFmtId="0" fontId="9" fillId="11" borderId="1" xfId="0" applyFont="1" applyFill="1" applyBorder="1" applyAlignment="1" applyProtection="1">
      <alignment vertical="top" wrapText="1"/>
      <protection locked="0"/>
    </xf>
    <xf numFmtId="0" fontId="6"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1" xfId="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0" fontId="5" fillId="11" borderId="1" xfId="0" applyFont="1" applyFill="1" applyBorder="1" applyAlignment="1" applyProtection="1">
      <alignment vertical="center" wrapText="1"/>
      <protection locked="0"/>
    </xf>
    <xf numFmtId="9" fontId="3" fillId="11" borderId="1" xfId="1" applyFont="1" applyFill="1" applyBorder="1" applyAlignment="1" applyProtection="1">
      <alignment vertical="center" wrapText="1"/>
    </xf>
    <xf numFmtId="9" fontId="5"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9" fontId="5" fillId="11" borderId="1" xfId="1" applyFont="1" applyFill="1" applyBorder="1" applyAlignment="1" applyProtection="1">
      <alignment horizontal="center" vertical="center" wrapText="1"/>
      <protection locked="0"/>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9" fontId="3" fillId="0" borderId="2" xfId="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24" fillId="7" borderId="1" xfId="0" applyFont="1" applyFill="1" applyBorder="1" applyAlignment="1" applyProtection="1">
      <alignment horizontal="center" vertical="center" wrapText="1"/>
      <protection locked="0"/>
    </xf>
    <xf numFmtId="0" fontId="24" fillId="7" borderId="2" xfId="0" applyFont="1" applyFill="1" applyBorder="1" applyAlignment="1" applyProtection="1">
      <alignment horizontal="center" vertical="center" wrapText="1"/>
      <protection locked="0"/>
    </xf>
    <xf numFmtId="9" fontId="24" fillId="0" borderId="1" xfId="1" applyFont="1" applyFill="1" applyBorder="1" applyAlignment="1" applyProtection="1">
      <alignment horizontal="center" vertical="center" wrapText="1"/>
    </xf>
    <xf numFmtId="9" fontId="24" fillId="11" borderId="1" xfId="1" applyFont="1" applyFill="1" applyBorder="1" applyAlignment="1" applyProtection="1">
      <alignment horizontal="center" vertical="center" wrapText="1"/>
    </xf>
    <xf numFmtId="0" fontId="16" fillId="0" borderId="1" xfId="0" applyFont="1" applyBorder="1" applyAlignment="1" applyProtection="1">
      <alignment horizontal="center" vertical="center" wrapText="1"/>
      <protection locked="0"/>
    </xf>
    <xf numFmtId="0" fontId="16" fillId="11" borderId="1" xfId="0" applyFont="1" applyFill="1" applyBorder="1" applyAlignment="1" applyProtection="1">
      <alignment horizontal="center" vertical="center" wrapText="1"/>
      <protection locked="0"/>
    </xf>
    <xf numFmtId="9" fontId="3" fillId="0" borderId="2" xfId="1" applyFont="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9" fontId="3" fillId="0" borderId="2" xfId="1" applyFont="1" applyFill="1" applyBorder="1" applyAlignment="1" applyProtection="1">
      <alignment vertical="center" wrapText="1"/>
    </xf>
    <xf numFmtId="0" fontId="16" fillId="0" borderId="2" xfId="0" applyFont="1" applyBorder="1" applyAlignment="1" applyProtection="1">
      <alignment horizontal="center" vertical="center" wrapText="1"/>
      <protection locked="0"/>
    </xf>
    <xf numFmtId="9" fontId="24" fillId="0" borderId="2" xfId="1" applyFont="1" applyFill="1" applyBorder="1" applyAlignment="1" applyProtection="1">
      <alignment horizontal="center" vertical="center" wrapText="1"/>
    </xf>
    <xf numFmtId="164" fontId="5" fillId="0" borderId="2"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left" vertical="top" wrapText="1"/>
      <protection locked="0"/>
    </xf>
    <xf numFmtId="0" fontId="5" fillId="0" borderId="1" xfId="0" applyFont="1" applyBorder="1" applyAlignment="1" applyProtection="1">
      <alignment horizontal="left" vertical="center" wrapText="1"/>
      <protection locked="0"/>
    </xf>
    <xf numFmtId="0" fontId="21" fillId="0" borderId="17" xfId="0" applyFont="1" applyBorder="1" applyAlignment="1" applyProtection="1">
      <alignment horizontal="left" vertical="top" wrapText="1"/>
      <protection locked="0"/>
    </xf>
    <xf numFmtId="0" fontId="21" fillId="0" borderId="16" xfId="0" applyFont="1" applyBorder="1" applyAlignment="1" applyProtection="1">
      <alignment horizontal="left" vertical="top" wrapText="1"/>
      <protection locked="0"/>
    </xf>
    <xf numFmtId="0" fontId="5" fillId="11" borderId="1" xfId="0" applyFont="1" applyFill="1" applyBorder="1" applyAlignment="1" applyProtection="1">
      <alignment horizontal="left" vertical="top" wrapText="1"/>
      <protection locked="0"/>
    </xf>
    <xf numFmtId="0" fontId="5" fillId="12" borderId="1" xfId="0" applyFont="1" applyFill="1" applyBorder="1" applyAlignment="1" applyProtection="1">
      <alignment horizontal="left" vertical="top"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16" fillId="0" borderId="1" xfId="0" applyNumberFormat="1"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5" fillId="0" borderId="1" xfId="1" applyFont="1" applyFill="1" applyBorder="1" applyAlignment="1" applyProtection="1">
      <alignment horizontal="center" vertical="center" wrapText="1"/>
    </xf>
    <xf numFmtId="0" fontId="3" fillId="0" borderId="1" xfId="0" applyFont="1" applyBorder="1" applyAlignment="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16" fillId="0" borderId="4" xfId="0" applyNumberFormat="1" applyFont="1" applyBorder="1" applyAlignment="1" applyProtection="1">
      <alignment horizontal="center" vertical="center" wrapText="1"/>
      <protection locked="0"/>
    </xf>
    <xf numFmtId="9" fontId="3" fillId="0" borderId="4" xfId="1"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9" fontId="24" fillId="0" borderId="2" xfId="1" applyFont="1" applyFill="1" applyBorder="1" applyAlignment="1" applyProtection="1">
      <alignment horizontal="center" vertical="center" wrapText="1"/>
    </xf>
    <xf numFmtId="9" fontId="24" fillId="0" borderId="3" xfId="1" applyFont="1" applyFill="1" applyBorder="1" applyAlignment="1" applyProtection="1">
      <alignment horizontal="center" vertical="center" wrapText="1"/>
    </xf>
    <xf numFmtId="9" fontId="24" fillId="0" borderId="4" xfId="1"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9" fontId="5" fillId="0" borderId="2" xfId="1" applyFont="1" applyFill="1" applyBorder="1" applyAlignment="1" applyProtection="1">
      <alignment horizontal="center" vertical="center" wrapText="1"/>
    </xf>
    <xf numFmtId="9" fontId="5" fillId="0" borderId="4"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xf>
    <xf numFmtId="9" fontId="3" fillId="0" borderId="4" xfId="1" applyFont="1" applyFill="1" applyBorder="1" applyAlignment="1" applyProtection="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3" fillId="0" borderId="4"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190">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361789</xdr:colOff>
      <xdr:row>0</xdr:row>
      <xdr:rowOff>67235</xdr:rowOff>
    </xdr:from>
    <xdr:ext cx="620327" cy="766802"/>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oneCellAnchor>
  <xdr:oneCellAnchor>
    <xdr:from>
      <xdr:col>9</xdr:col>
      <xdr:colOff>933288</xdr:colOff>
      <xdr:row>0</xdr:row>
      <xdr:rowOff>114459</xdr:rowOff>
    </xdr:from>
    <xdr:ext cx="2249983" cy="643538"/>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1048576"/>
  <sheetViews>
    <sheetView tabSelected="1" topLeftCell="AU18" zoomScale="70" zoomScaleNormal="70" workbookViewId="0">
      <selection activeCell="BC19" sqref="BC19"/>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50" hidden="1" customWidth="1"/>
    <col min="15" max="17" width="15.7109375" style="13" customWidth="1"/>
    <col min="18" max="18" width="8.5703125" style="13" hidden="1" customWidth="1"/>
    <col min="19" max="19" width="15.7109375" style="13" customWidth="1"/>
    <col min="20" max="20" width="7.140625" style="13" hidden="1" customWidth="1"/>
    <col min="21" max="21" width="8.42578125" style="50" customWidth="1"/>
    <col min="22" max="22" width="8.42578125" style="50" hidden="1" customWidth="1"/>
    <col min="23" max="23" width="19.85546875" style="46" customWidth="1"/>
    <col min="24" max="24" width="36.28515625" style="13" customWidth="1"/>
    <col min="25" max="26" width="7.140625" style="74"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00" hidden="1" customWidth="1"/>
    <col min="39" max="39" width="19.7109375" style="13" customWidth="1"/>
    <col min="40" max="40" width="9.85546875" style="13" customWidth="1"/>
    <col min="41" max="42" width="9.85546875" style="100" hidden="1" customWidth="1"/>
    <col min="43" max="43" width="19.7109375" style="46" customWidth="1"/>
    <col min="44" max="44" width="19.7109375" style="13" customWidth="1"/>
    <col min="45" max="45" width="40.7109375" style="13" customWidth="1"/>
    <col min="46" max="46" width="19.7109375" style="13" customWidth="1"/>
    <col min="47" max="48" width="19.7109375" style="35" customWidth="1"/>
    <col min="49" max="50" width="19.7109375" style="13" customWidth="1"/>
    <col min="51" max="51" width="28.140625" style="13" customWidth="1"/>
    <col min="52" max="53" width="15.42578125" style="13" customWidth="1"/>
    <col min="54" max="54" width="28.140625" style="13" customWidth="1"/>
    <col min="55" max="55" width="46.28515625" style="13" customWidth="1"/>
    <col min="56" max="56" width="8.140625" style="27" customWidth="1"/>
    <col min="57" max="57" width="28.140625" style="13" customWidth="1"/>
    <col min="58" max="59" width="15.42578125" style="13" customWidth="1"/>
    <col min="60" max="61" width="28.140625" style="13" customWidth="1"/>
    <col min="62" max="62" width="9.5703125" style="27" customWidth="1"/>
    <col min="63" max="63" width="28.140625" style="13" customWidth="1"/>
    <col min="64" max="65" width="15.42578125" style="13" customWidth="1"/>
    <col min="66" max="67" width="28.140625" style="13" customWidth="1"/>
    <col min="68" max="68" width="9.5703125" style="27" customWidth="1"/>
    <col min="69" max="113" width="0" style="13" hidden="1" customWidth="1"/>
    <col min="114" max="16384" width="11.42578125" style="13" hidden="1"/>
  </cols>
  <sheetData>
    <row r="1" spans="1:68" ht="23.25" customHeight="1">
      <c r="A1" s="141"/>
      <c r="B1" s="142"/>
      <c r="C1" s="166" t="s">
        <v>0</v>
      </c>
      <c r="D1" s="167"/>
      <c r="E1" s="167"/>
      <c r="F1" s="167"/>
      <c r="G1" s="167"/>
      <c r="H1" s="167"/>
      <c r="I1" s="168"/>
      <c r="J1" s="151"/>
      <c r="K1" s="151"/>
      <c r="L1" s="151"/>
      <c r="M1" s="53"/>
      <c r="N1" s="54"/>
      <c r="O1" s="14"/>
      <c r="P1" s="14"/>
      <c r="Q1" s="14"/>
      <c r="R1" s="14"/>
      <c r="S1" s="14"/>
      <c r="T1" s="14"/>
      <c r="U1" s="55"/>
      <c r="V1" s="55"/>
      <c r="W1" s="56"/>
      <c r="X1" s="53"/>
      <c r="Y1" s="13"/>
      <c r="Z1" s="13"/>
      <c r="AE1" s="28"/>
      <c r="AI1" s="28"/>
      <c r="AK1" s="26"/>
      <c r="BD1" s="26"/>
      <c r="BJ1" s="26"/>
      <c r="BP1" s="26"/>
    </row>
    <row r="2" spans="1:68" ht="23.25" customHeight="1">
      <c r="A2" s="143"/>
      <c r="B2" s="144"/>
      <c r="C2" s="166" t="s">
        <v>1</v>
      </c>
      <c r="D2" s="167"/>
      <c r="E2" s="167"/>
      <c r="F2" s="167"/>
      <c r="G2" s="167"/>
      <c r="H2" s="167"/>
      <c r="I2" s="168"/>
      <c r="J2" s="151"/>
      <c r="K2" s="151"/>
      <c r="L2" s="151"/>
      <c r="M2" s="53"/>
      <c r="N2" s="54"/>
      <c r="O2" s="14"/>
      <c r="P2" s="14"/>
      <c r="Q2" s="14"/>
      <c r="R2" s="14"/>
      <c r="S2" s="14"/>
      <c r="T2" s="14"/>
      <c r="U2" s="55"/>
      <c r="V2" s="55"/>
      <c r="W2" s="56"/>
      <c r="X2" s="53"/>
      <c r="Y2" s="13"/>
      <c r="Z2" s="13"/>
      <c r="AE2" s="28"/>
      <c r="AI2" s="28"/>
      <c r="AK2" s="26"/>
      <c r="BD2" s="26"/>
      <c r="BJ2" s="26"/>
      <c r="BP2" s="26"/>
    </row>
    <row r="3" spans="1:68" ht="23.25" customHeight="1">
      <c r="A3" s="145"/>
      <c r="B3" s="146"/>
      <c r="C3" s="151" t="s">
        <v>2</v>
      </c>
      <c r="D3" s="151"/>
      <c r="E3" s="151"/>
      <c r="F3" s="151" t="s">
        <v>3</v>
      </c>
      <c r="G3" s="151"/>
      <c r="H3" s="151"/>
      <c r="I3" s="151"/>
      <c r="J3" s="151"/>
      <c r="K3" s="151"/>
      <c r="L3" s="151"/>
      <c r="M3" s="53"/>
      <c r="N3" s="54"/>
      <c r="O3" s="53"/>
      <c r="P3" s="53"/>
      <c r="Q3" s="53"/>
      <c r="R3" s="53"/>
      <c r="S3" s="53"/>
      <c r="T3" s="53"/>
      <c r="U3" s="54"/>
      <c r="V3" s="54"/>
      <c r="W3" s="56"/>
      <c r="X3" s="53"/>
      <c r="Y3" s="13"/>
      <c r="Z3" s="13"/>
      <c r="AE3" s="28"/>
      <c r="AI3" s="28"/>
      <c r="AK3" s="26"/>
      <c r="BD3" s="26"/>
      <c r="BJ3" s="26"/>
      <c r="BP3" s="26"/>
    </row>
    <row r="4" spans="1:68" s="14" customFormat="1" ht="23.25" customHeight="1">
      <c r="A4" s="147" t="s">
        <v>4</v>
      </c>
      <c r="B4" s="148"/>
      <c r="C4" s="151" t="s">
        <v>5</v>
      </c>
      <c r="D4" s="151" t="s">
        <v>6</v>
      </c>
      <c r="E4" s="151" t="s">
        <v>7</v>
      </c>
      <c r="F4" s="172" t="s">
        <v>8</v>
      </c>
      <c r="G4" s="172"/>
      <c r="H4" s="172"/>
      <c r="I4" s="172"/>
      <c r="J4" s="172"/>
      <c r="K4" s="172"/>
      <c r="L4" s="172"/>
      <c r="M4" s="172"/>
      <c r="N4" s="172"/>
      <c r="O4" s="172"/>
      <c r="P4" s="172"/>
      <c r="Q4" s="172"/>
      <c r="R4" s="172"/>
      <c r="S4" s="172"/>
      <c r="T4" s="172"/>
      <c r="U4" s="172"/>
      <c r="V4" s="172"/>
      <c r="W4" s="172"/>
      <c r="X4" s="154" t="s">
        <v>9</v>
      </c>
      <c r="Y4" s="154"/>
      <c r="Z4" s="154"/>
      <c r="AA4" s="154"/>
      <c r="AB4" s="154"/>
      <c r="AC4" s="154"/>
      <c r="AD4" s="154"/>
      <c r="AE4" s="154"/>
      <c r="AF4" s="154"/>
      <c r="AG4" s="154"/>
      <c r="AH4" s="154"/>
      <c r="AI4" s="154"/>
      <c r="AJ4" s="154"/>
      <c r="AK4" s="154"/>
      <c r="AL4" s="154"/>
      <c r="AM4" s="154"/>
      <c r="AN4" s="154"/>
      <c r="AO4" s="154"/>
      <c r="AP4" s="154"/>
      <c r="AQ4" s="154"/>
      <c r="AR4" s="154"/>
      <c r="AS4" s="158" t="s">
        <v>10</v>
      </c>
      <c r="AT4" s="159"/>
      <c r="AU4" s="159"/>
      <c r="AV4" s="159"/>
      <c r="AW4" s="159"/>
      <c r="AX4" s="160"/>
      <c r="AY4" s="153" t="s">
        <v>11</v>
      </c>
      <c r="AZ4" s="153"/>
      <c r="BA4" s="153"/>
      <c r="BB4" s="153"/>
      <c r="BC4" s="153"/>
      <c r="BD4" s="153"/>
      <c r="BE4" s="153" t="s">
        <v>12</v>
      </c>
      <c r="BF4" s="153"/>
      <c r="BG4" s="153"/>
      <c r="BH4" s="153"/>
      <c r="BI4" s="153"/>
      <c r="BJ4" s="153"/>
      <c r="BK4" s="153" t="s">
        <v>13</v>
      </c>
      <c r="BL4" s="153"/>
      <c r="BM4" s="153"/>
      <c r="BN4" s="153"/>
      <c r="BO4" s="153"/>
      <c r="BP4" s="153"/>
    </row>
    <row r="5" spans="1:68" s="14" customFormat="1" ht="21.75" customHeight="1">
      <c r="A5" s="149"/>
      <c r="B5" s="150"/>
      <c r="C5" s="151"/>
      <c r="D5" s="151"/>
      <c r="E5" s="151"/>
      <c r="F5" s="172"/>
      <c r="G5" s="172"/>
      <c r="H5" s="172"/>
      <c r="I5" s="172"/>
      <c r="J5" s="172"/>
      <c r="K5" s="172"/>
      <c r="L5" s="172"/>
      <c r="M5" s="172"/>
      <c r="N5" s="172"/>
      <c r="O5" s="172"/>
      <c r="P5" s="172"/>
      <c r="Q5" s="172"/>
      <c r="R5" s="172"/>
      <c r="S5" s="172"/>
      <c r="T5" s="172"/>
      <c r="U5" s="172"/>
      <c r="V5" s="172"/>
      <c r="W5" s="172"/>
      <c r="X5" s="154" t="s">
        <v>14</v>
      </c>
      <c r="Y5" s="154" t="s">
        <v>15</v>
      </c>
      <c r="Z5" s="154"/>
      <c r="AA5" s="154" t="s">
        <v>16</v>
      </c>
      <c r="AB5" s="154"/>
      <c r="AC5" s="154"/>
      <c r="AD5" s="154"/>
      <c r="AE5" s="154"/>
      <c r="AF5" s="154"/>
      <c r="AG5" s="154"/>
      <c r="AH5" s="154"/>
      <c r="AI5" s="155" t="s">
        <v>17</v>
      </c>
      <c r="AJ5" s="154" t="s">
        <v>18</v>
      </c>
      <c r="AK5" s="155" t="s">
        <v>19</v>
      </c>
      <c r="AL5" s="101"/>
      <c r="AM5" s="154" t="s">
        <v>20</v>
      </c>
      <c r="AN5" s="154" t="s">
        <v>19</v>
      </c>
      <c r="AO5" s="101"/>
      <c r="AP5" s="101"/>
      <c r="AQ5" s="164" t="s">
        <v>21</v>
      </c>
      <c r="AR5" s="154" t="s">
        <v>22</v>
      </c>
      <c r="AS5" s="161"/>
      <c r="AT5" s="162"/>
      <c r="AU5" s="162"/>
      <c r="AV5" s="162"/>
      <c r="AW5" s="162"/>
      <c r="AX5" s="163"/>
      <c r="AY5" s="153"/>
      <c r="AZ5" s="153"/>
      <c r="BA5" s="153"/>
      <c r="BB5" s="153"/>
      <c r="BC5" s="153"/>
      <c r="BD5" s="153"/>
      <c r="BE5" s="153"/>
      <c r="BF5" s="153"/>
      <c r="BG5" s="153"/>
      <c r="BH5" s="153"/>
      <c r="BI5" s="153"/>
      <c r="BJ5" s="153"/>
      <c r="BK5" s="153"/>
      <c r="BL5" s="153"/>
      <c r="BM5" s="153"/>
      <c r="BN5" s="153"/>
      <c r="BO5" s="153"/>
      <c r="BP5" s="153"/>
    </row>
    <row r="6" spans="1:68" s="14" customFormat="1" ht="91.5" customHeight="1">
      <c r="A6" s="149"/>
      <c r="B6" s="150"/>
      <c r="C6" s="152"/>
      <c r="D6" s="152"/>
      <c r="E6" s="152"/>
      <c r="F6" s="57" t="s">
        <v>23</v>
      </c>
      <c r="G6" s="57" t="s">
        <v>24</v>
      </c>
      <c r="H6" s="57" t="s">
        <v>25</v>
      </c>
      <c r="I6" s="57" t="s">
        <v>26</v>
      </c>
      <c r="J6" s="57" t="s">
        <v>27</v>
      </c>
      <c r="K6" s="57" t="s">
        <v>28</v>
      </c>
      <c r="L6" s="57" t="s">
        <v>29</v>
      </c>
      <c r="M6" s="57" t="s">
        <v>19</v>
      </c>
      <c r="N6" s="58"/>
      <c r="O6" s="59" t="s">
        <v>30</v>
      </c>
      <c r="P6" s="60" t="s">
        <v>31</v>
      </c>
      <c r="Q6" s="60" t="s">
        <v>32</v>
      </c>
      <c r="R6" s="60"/>
      <c r="S6" s="60" t="s">
        <v>33</v>
      </c>
      <c r="T6" s="60"/>
      <c r="U6" s="60" t="s">
        <v>19</v>
      </c>
      <c r="V6" s="60"/>
      <c r="W6" s="61" t="s">
        <v>34</v>
      </c>
      <c r="X6" s="157"/>
      <c r="Y6" s="62" t="s">
        <v>35</v>
      </c>
      <c r="Z6" s="62" t="s">
        <v>23</v>
      </c>
      <c r="AA6" s="62" t="s">
        <v>36</v>
      </c>
      <c r="AB6" s="62"/>
      <c r="AC6" s="62" t="s">
        <v>37</v>
      </c>
      <c r="AD6" s="62"/>
      <c r="AE6" s="63" t="s">
        <v>38</v>
      </c>
      <c r="AF6" s="62" t="s">
        <v>39</v>
      </c>
      <c r="AG6" s="62" t="s">
        <v>28</v>
      </c>
      <c r="AH6" s="62" t="s">
        <v>40</v>
      </c>
      <c r="AI6" s="156"/>
      <c r="AJ6" s="157"/>
      <c r="AK6" s="156"/>
      <c r="AL6" s="102"/>
      <c r="AM6" s="157"/>
      <c r="AN6" s="157"/>
      <c r="AO6" s="102"/>
      <c r="AP6" s="102"/>
      <c r="AQ6" s="165"/>
      <c r="AR6" s="157"/>
      <c r="AS6" s="64" t="s">
        <v>41</v>
      </c>
      <c r="AT6" s="64" t="s">
        <v>42</v>
      </c>
      <c r="AU6" s="65" t="s">
        <v>43</v>
      </c>
      <c r="AV6" s="65" t="s">
        <v>44</v>
      </c>
      <c r="AW6" s="64" t="s">
        <v>45</v>
      </c>
      <c r="AX6" s="64" t="s">
        <v>46</v>
      </c>
      <c r="AY6" s="66" t="s">
        <v>47</v>
      </c>
      <c r="AZ6" s="66" t="s">
        <v>48</v>
      </c>
      <c r="BA6" s="66" t="s">
        <v>49</v>
      </c>
      <c r="BB6" s="66" t="s">
        <v>50</v>
      </c>
      <c r="BC6" s="66" t="s">
        <v>51</v>
      </c>
      <c r="BD6" s="67" t="s">
        <v>52</v>
      </c>
      <c r="BE6" s="66" t="s">
        <v>47</v>
      </c>
      <c r="BF6" s="66" t="s">
        <v>48</v>
      </c>
      <c r="BG6" s="66" t="s">
        <v>49</v>
      </c>
      <c r="BH6" s="66" t="s">
        <v>50</v>
      </c>
      <c r="BI6" s="66" t="s">
        <v>51</v>
      </c>
      <c r="BJ6" s="67" t="s">
        <v>52</v>
      </c>
      <c r="BK6" s="66" t="s">
        <v>47</v>
      </c>
      <c r="BL6" s="66" t="s">
        <v>48</v>
      </c>
      <c r="BM6" s="66" t="s">
        <v>49</v>
      </c>
      <c r="BN6" s="66" t="s">
        <v>50</v>
      </c>
      <c r="BO6" s="66" t="s">
        <v>51</v>
      </c>
      <c r="BP6" s="68" t="s">
        <v>52</v>
      </c>
    </row>
    <row r="7" spans="1:68" ht="75" customHeight="1">
      <c r="A7" s="122">
        <v>1</v>
      </c>
      <c r="B7" s="122" t="s">
        <v>53</v>
      </c>
      <c r="C7" s="122" t="s">
        <v>54</v>
      </c>
      <c r="D7" s="122" t="s">
        <v>55</v>
      </c>
      <c r="E7" s="122" t="s">
        <v>56</v>
      </c>
      <c r="F7" s="122" t="s">
        <v>57</v>
      </c>
      <c r="G7" s="122" t="s">
        <v>58</v>
      </c>
      <c r="H7" s="122" t="s">
        <v>59</v>
      </c>
      <c r="I7" s="122" t="s">
        <v>60</v>
      </c>
      <c r="J7" s="122" t="s">
        <v>61</v>
      </c>
      <c r="K7" s="122" t="s">
        <v>62</v>
      </c>
      <c r="L7" s="129" t="str">
        <f>IF(K7=0,"Defina la frecuencia",IF(K7="2 veces por año","Muy baja",IF(K7="3 a 24 veces por año","Baja",IF(K7="24 a 500 veces por año","Media",IF(K7="500 veces al año y maximo 5000veces por año","Alta","Muy alta")))))</f>
        <v>Baja</v>
      </c>
      <c r="M7" s="131" t="str">
        <f>IF(L7="Muy baja","20%",IF(L7="Baja","40%",IF(L7="Media","60%",IF(L7="Alta","80%",IF(L7="Muy alta","100%","Defina la Frecuencia")))))</f>
        <v>40%</v>
      </c>
      <c r="N7" s="132">
        <f>VALUE(M7)</f>
        <v>0.4</v>
      </c>
      <c r="O7" s="122"/>
      <c r="P7" s="122" t="s">
        <v>63</v>
      </c>
      <c r="Q7" s="129">
        <f>IF(O7=0,0,IF(O7="Afectación menor a 10 SMLMV","Leve 20%",IF(O7="Entre 10 y 50 SMLMV","Menor 40%",IF(O7="Entre 50 y 100 SMLMV","Moderado 60%",IF(O7="Entre 100 y 500 SMLMV","Mayor 80%","Castastrofico 100%")))))</f>
        <v>0</v>
      </c>
      <c r="R7" s="36">
        <f>IF(O7=0,0,IF(Q7="Leve 20%",20%,IF(Q7="Menor 40%",40%,IF(Q7="Moderado 60%",60%,IF(Q7="Mayor 80%",80%,100%)))))</f>
        <v>0</v>
      </c>
      <c r="S7" s="129"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70">
        <f t="shared" ref="T7:T17" si="0">IF(S7=0,0,IF(S7="Leve 20%",20%,IF(S7="Menor 40%",40%,IF(S7="Moderado 60%",60%,IF(S7="Mayor 80%",80%,100%)))))</f>
        <v>0.6</v>
      </c>
      <c r="U7" s="125">
        <f>IF(R7&gt;T7,R7,T7)</f>
        <v>0.6</v>
      </c>
      <c r="V7" s="132">
        <f>VALUE(U7)</f>
        <v>0.6</v>
      </c>
      <c r="W7" s="126" t="str">
        <f>VLOOKUP(N7,Matriz!$B$3:$G$8,MATCH(V7,Matriz!$B$3:$G$3,0),FALSE)</f>
        <v>Moderado</v>
      </c>
      <c r="X7" s="77" t="s">
        <v>64</v>
      </c>
      <c r="Y7" s="80" t="str">
        <f>IF(AA7="Preventivo","X",IF(AA7="Detectivo","X"," "))</f>
        <v>X</v>
      </c>
      <c r="Z7" s="80" t="str">
        <f>IF(AA7="Correctivo","X"," ")</f>
        <v xml:space="preserve"> </v>
      </c>
      <c r="AA7" s="77" t="s">
        <v>65</v>
      </c>
      <c r="AB7" s="78">
        <f>IF(AA7="","",IF(AA7="Preventivo",25%,IF(AA7="Detectivo",15%,10%)))</f>
        <v>0.25</v>
      </c>
      <c r="AC7" s="77" t="s">
        <v>66</v>
      </c>
      <c r="AD7" s="78">
        <f t="shared" ref="AD7:AD10" si="1">IF(AC7="Automatico",25%,15%)</f>
        <v>0.15</v>
      </c>
      <c r="AE7" s="79">
        <f>AB7+AD7</f>
        <v>0.4</v>
      </c>
      <c r="AF7" s="77" t="s">
        <v>67</v>
      </c>
      <c r="AG7" s="77" t="s">
        <v>68</v>
      </c>
      <c r="AH7" s="77" t="s">
        <v>69</v>
      </c>
      <c r="AI7" s="72">
        <f>M7-(M7*AE7)</f>
        <v>0.24</v>
      </c>
      <c r="AJ7" s="129" t="str">
        <f>IF(AK7=0,"Defina la frecuencia",IF(AK7=20%,"Muy baja",IF(AK7=40%,"Baja",IF(AK7=60%,"Media",IF(AK7=80%,"Alta","Muy alta")))))</f>
        <v>Muy baja</v>
      </c>
      <c r="AK7" s="130">
        <f>IF(AI8&lt;20%,20%,IF(AI8&lt;40%,40%,IF(AI8&lt;60%,60%,IF(AI8&lt;80%,80%,100%))))</f>
        <v>0.2</v>
      </c>
      <c r="AL7" s="137">
        <f>VALUE(AK7)</f>
        <v>0.2</v>
      </c>
      <c r="AM7" s="125" t="str">
        <f>IF(AP7=0,0,IF(AP7=20%,"Leve 20%",IF(AP7=40%,"Menor 40%",IF(AP7=60%,"Moderado 60%",IF(AP7=80%,"Mayor 80%","Catastrofico 100%")))))</f>
        <v>Moderado 60%</v>
      </c>
      <c r="AN7" s="125">
        <f>AI9</f>
        <v>0.44999999999999996</v>
      </c>
      <c r="AO7" s="169">
        <f>IF(AN7&lt;20%,20%,IF(AN7&lt;40%,40%,IF(AN7&lt;60%,60%,IF(AN7&lt;80%,80%,100%))))</f>
        <v>0.6</v>
      </c>
      <c r="AP7" s="169">
        <f>VALUE(AO7)</f>
        <v>0.6</v>
      </c>
      <c r="AQ7" s="126" t="str">
        <f>VLOOKUP(AK7,Matriz!$B$3:$G$8,MATCH(AP7,Matriz!$B$3:$G$3,0),FALSE)</f>
        <v>Moderado</v>
      </c>
      <c r="AR7" s="127" t="s">
        <v>70</v>
      </c>
      <c r="AS7" s="52" t="s">
        <v>71</v>
      </c>
      <c r="AT7" s="36" t="s">
        <v>72</v>
      </c>
      <c r="AU7" s="81">
        <v>44926</v>
      </c>
      <c r="AV7" s="81" t="s">
        <v>73</v>
      </c>
      <c r="AW7" s="77" t="s">
        <v>74</v>
      </c>
      <c r="AX7" s="122" t="s">
        <v>75</v>
      </c>
      <c r="AY7" s="52" t="s">
        <v>76</v>
      </c>
      <c r="AZ7" s="122" t="s">
        <v>77</v>
      </c>
      <c r="BA7" s="127" t="s">
        <v>75</v>
      </c>
      <c r="BB7" s="52" t="s">
        <v>78</v>
      </c>
      <c r="BC7" s="36" t="s">
        <v>79</v>
      </c>
      <c r="BD7" s="37">
        <v>1</v>
      </c>
      <c r="BE7" s="36"/>
      <c r="BF7" s="122"/>
      <c r="BG7" s="122"/>
      <c r="BH7" s="36"/>
      <c r="BI7" s="36"/>
      <c r="BJ7" s="37"/>
      <c r="BK7" s="36"/>
      <c r="BL7" s="122"/>
      <c r="BM7" s="122"/>
      <c r="BN7" s="36"/>
      <c r="BO7" s="36"/>
    </row>
    <row r="8" spans="1:68" ht="84" customHeight="1">
      <c r="A8" s="122"/>
      <c r="B8" s="122"/>
      <c r="C8" s="122"/>
      <c r="D8" s="122"/>
      <c r="E8" s="122"/>
      <c r="F8" s="122"/>
      <c r="G8" s="122"/>
      <c r="H8" s="122"/>
      <c r="I8" s="122"/>
      <c r="J8" s="122"/>
      <c r="K8" s="122"/>
      <c r="L8" s="129"/>
      <c r="M8" s="131"/>
      <c r="N8" s="133"/>
      <c r="O8" s="122"/>
      <c r="P8" s="122"/>
      <c r="Q8" s="129"/>
      <c r="R8" s="36">
        <f t="shared" ref="R8:R15" si="2">IF(O8=0,0,IF(Q8="Leve 20%",20%,IF(Q8="Menor 40%",40%,IF(Q8="Moderado 60%",60%,IF(Q8="Mayor 80%",80%,100%)))))</f>
        <v>0</v>
      </c>
      <c r="S8" s="129"/>
      <c r="T8" s="70">
        <f t="shared" si="0"/>
        <v>0</v>
      </c>
      <c r="U8" s="125"/>
      <c r="V8" s="133"/>
      <c r="W8" s="126"/>
      <c r="X8" s="77" t="s">
        <v>80</v>
      </c>
      <c r="Y8" s="80" t="str">
        <f t="shared" ref="Y8:Y9" si="3">IF(AA8="Preventivo","X",IF(AA8="Detectivo","X"," "))</f>
        <v>X</v>
      </c>
      <c r="Z8" s="80" t="str">
        <f t="shared" ref="Z8:Z9" si="4">IF(AA8="Correctivo","X"," ")</f>
        <v xml:space="preserve"> </v>
      </c>
      <c r="AA8" s="77" t="s">
        <v>81</v>
      </c>
      <c r="AB8" s="78">
        <f t="shared" ref="AB8:AB24" si="5">IF(AA8="","",IF(AA8="Preventivo",25%,IF(AA8="Detectivo",15%,10%)))</f>
        <v>0.15</v>
      </c>
      <c r="AC8" s="77" t="s">
        <v>66</v>
      </c>
      <c r="AD8" s="78">
        <f t="shared" si="1"/>
        <v>0.15</v>
      </c>
      <c r="AE8" s="79">
        <f t="shared" ref="AE8:AE15" si="6">AB8+AD8</f>
        <v>0.3</v>
      </c>
      <c r="AF8" s="77" t="s">
        <v>67</v>
      </c>
      <c r="AG8" s="77" t="s">
        <v>82</v>
      </c>
      <c r="AH8" s="77" t="s">
        <v>69</v>
      </c>
      <c r="AI8" s="72">
        <f>AI7-(AI7*AE8)</f>
        <v>0.16799999999999998</v>
      </c>
      <c r="AJ8" s="129"/>
      <c r="AK8" s="130"/>
      <c r="AL8" s="138"/>
      <c r="AM8" s="125"/>
      <c r="AN8" s="125"/>
      <c r="AO8" s="170"/>
      <c r="AP8" s="170"/>
      <c r="AQ8" s="126"/>
      <c r="AR8" s="127"/>
      <c r="AS8" s="52" t="s">
        <v>83</v>
      </c>
      <c r="AT8" s="36" t="s">
        <v>72</v>
      </c>
      <c r="AU8" s="81">
        <v>44926</v>
      </c>
      <c r="AV8" s="81" t="s">
        <v>84</v>
      </c>
      <c r="AW8" s="77" t="s">
        <v>74</v>
      </c>
      <c r="AX8" s="122"/>
      <c r="AY8" s="52" t="s">
        <v>85</v>
      </c>
      <c r="AZ8" s="122"/>
      <c r="BA8" s="127"/>
      <c r="BB8" s="52" t="s">
        <v>86</v>
      </c>
      <c r="BC8" s="36" t="s">
        <v>87</v>
      </c>
      <c r="BD8" s="37">
        <v>1</v>
      </c>
      <c r="BE8" s="36"/>
      <c r="BF8" s="122"/>
      <c r="BG8" s="122"/>
      <c r="BH8" s="36"/>
      <c r="BI8" s="36"/>
      <c r="BJ8" s="37"/>
      <c r="BK8" s="36"/>
      <c r="BL8" s="122"/>
      <c r="BM8" s="122"/>
      <c r="BN8" s="36"/>
      <c r="BO8" s="36"/>
    </row>
    <row r="9" spans="1:68" ht="72.75" customHeight="1">
      <c r="A9" s="122"/>
      <c r="B9" s="122"/>
      <c r="C9" s="122"/>
      <c r="D9" s="122"/>
      <c r="E9" s="122"/>
      <c r="F9" s="122"/>
      <c r="G9" s="122"/>
      <c r="H9" s="122"/>
      <c r="I9" s="122"/>
      <c r="J9" s="122"/>
      <c r="K9" s="122"/>
      <c r="L9" s="129"/>
      <c r="M9" s="131"/>
      <c r="N9" s="140"/>
      <c r="O9" s="122"/>
      <c r="P9" s="122"/>
      <c r="Q9" s="129"/>
      <c r="R9" s="36">
        <f t="shared" si="2"/>
        <v>0</v>
      </c>
      <c r="S9" s="129"/>
      <c r="T9" s="70">
        <f t="shared" si="0"/>
        <v>0</v>
      </c>
      <c r="U9" s="125"/>
      <c r="V9" s="140"/>
      <c r="W9" s="126"/>
      <c r="X9" s="77" t="s">
        <v>88</v>
      </c>
      <c r="Y9" s="80" t="str">
        <f t="shared" si="3"/>
        <v xml:space="preserve"> </v>
      </c>
      <c r="Z9" s="80" t="str">
        <f t="shared" si="4"/>
        <v>X</v>
      </c>
      <c r="AA9" s="77" t="s">
        <v>89</v>
      </c>
      <c r="AB9" s="78">
        <f t="shared" si="5"/>
        <v>0.1</v>
      </c>
      <c r="AC9" s="77" t="s">
        <v>66</v>
      </c>
      <c r="AD9" s="78">
        <f t="shared" si="1"/>
        <v>0.15</v>
      </c>
      <c r="AE9" s="79">
        <f t="shared" si="6"/>
        <v>0.25</v>
      </c>
      <c r="AF9" s="77" t="s">
        <v>90</v>
      </c>
      <c r="AG9" s="77" t="s">
        <v>82</v>
      </c>
      <c r="AH9" s="77" t="s">
        <v>69</v>
      </c>
      <c r="AI9" s="72">
        <f>U7-(U7*AE9)</f>
        <v>0.44999999999999996</v>
      </c>
      <c r="AJ9" s="129"/>
      <c r="AK9" s="130"/>
      <c r="AL9" s="139"/>
      <c r="AM9" s="125"/>
      <c r="AN9" s="125"/>
      <c r="AO9" s="171"/>
      <c r="AP9" s="171"/>
      <c r="AQ9" s="126"/>
      <c r="AR9" s="127"/>
      <c r="AS9" s="52" t="s">
        <v>91</v>
      </c>
      <c r="AT9" s="36" t="s">
        <v>72</v>
      </c>
      <c r="AU9" s="81">
        <v>44926</v>
      </c>
      <c r="AV9" s="81" t="s">
        <v>73</v>
      </c>
      <c r="AW9" s="77" t="s">
        <v>74</v>
      </c>
      <c r="AX9" s="122"/>
      <c r="AY9" s="52" t="s">
        <v>92</v>
      </c>
      <c r="AZ9" s="122"/>
      <c r="BA9" s="127"/>
      <c r="BB9" s="52" t="s">
        <v>93</v>
      </c>
      <c r="BC9" s="36" t="s">
        <v>94</v>
      </c>
      <c r="BD9" s="37">
        <v>1</v>
      </c>
      <c r="BE9" s="36"/>
      <c r="BF9" s="122"/>
      <c r="BG9" s="122"/>
      <c r="BH9" s="36"/>
      <c r="BI9" s="36"/>
      <c r="BJ9" s="37"/>
      <c r="BK9" s="36"/>
      <c r="BL9" s="122"/>
      <c r="BM9" s="122"/>
      <c r="BN9" s="36"/>
      <c r="BO9" s="36"/>
    </row>
    <row r="10" spans="1:68" ht="99.75" customHeight="1">
      <c r="A10" s="122">
        <v>2</v>
      </c>
      <c r="B10" s="122" t="s">
        <v>53</v>
      </c>
      <c r="C10" s="122" t="s">
        <v>95</v>
      </c>
      <c r="D10" s="122" t="s">
        <v>55</v>
      </c>
      <c r="E10" s="122" t="s">
        <v>56</v>
      </c>
      <c r="F10" s="122" t="s">
        <v>96</v>
      </c>
      <c r="G10" s="122" t="s">
        <v>97</v>
      </c>
      <c r="H10" s="122" t="s">
        <v>98</v>
      </c>
      <c r="I10" s="122" t="s">
        <v>99</v>
      </c>
      <c r="J10" s="122" t="s">
        <v>61</v>
      </c>
      <c r="K10" s="122" t="s">
        <v>100</v>
      </c>
      <c r="L10" s="129" t="str">
        <f>IF(K10=0,"Defina la frecuencia",IF(K10="2 veces por año","Muy baja",IF(K10="3 a 24 veces por año","Baja",IF(K10="24 a 500 veces por año","Media",IF(K10="500 veces al año y maximo 5000veces por año","Alta","Muy alta")))))</f>
        <v>Media</v>
      </c>
      <c r="M10" s="131" t="str">
        <f>IF(L10="Muy baja","20%",IF(L10="Baja","40%",IF(L10="Media","60%",IF(L10="Alta","80%",IF(L10="Muy alta","100%","Defina la Frecuencia")))))</f>
        <v>60%</v>
      </c>
      <c r="N10" s="132">
        <f>VALUE(M10)</f>
        <v>0.6</v>
      </c>
      <c r="O10" s="122"/>
      <c r="P10" s="122" t="s">
        <v>101</v>
      </c>
      <c r="Q10" s="129">
        <f>IF(O10=0,0,IF(O10="Afectación menor a 10 SMLMV","Leve 20%",IF(O10="Entre 10 y 50 SMLMV","Menor 40%",IF(O10="Entre 50 y 100 SMLMV","Moderado 60%",IF(O10="Entre 100 y 500 SMLMV","Mayor 80%","Castastrofico 100%")))))</f>
        <v>0</v>
      </c>
      <c r="R10" s="36">
        <f>IF(O10=0,0,IF(Q10="Leve 20%",20%,IF(Q10="Menor 40%",40%,IF(Q10="Moderado 60%",60%,IF(Q10="Mayor 80%",80%,100%)))))</f>
        <v>0</v>
      </c>
      <c r="S10" s="129" t="str">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70">
        <f t="shared" ref="T10:T14" si="7">IF(S10=0,0,IF(S10="Leve 20%",20%,IF(S10="Menor 40%",40%,IF(S10="Moderado 60%",60%,IF(S10="Mayor 80%",80%,100%)))))</f>
        <v>0.4</v>
      </c>
      <c r="U10" s="125">
        <f>IF(R10&gt;T10,R10,T10)</f>
        <v>0.4</v>
      </c>
      <c r="V10" s="132">
        <f>VALUE(U10)</f>
        <v>0.4</v>
      </c>
      <c r="W10" s="126" t="str">
        <f>VLOOKUP(N10,Matriz!$B$3:$G$8,MATCH(V10,Matriz!$B$3:$G$3,0),FALSE)</f>
        <v>Moderado</v>
      </c>
      <c r="X10" s="77" t="s">
        <v>102</v>
      </c>
      <c r="Y10" s="80" t="str">
        <f>IF(AA10="Preventivo","X",IF(AA10="Detectivo","X"," "))</f>
        <v>X</v>
      </c>
      <c r="Z10" s="80" t="str">
        <f>IF(AA10="Correctivo","X"," ")</f>
        <v xml:space="preserve"> </v>
      </c>
      <c r="AA10" s="77" t="s">
        <v>65</v>
      </c>
      <c r="AB10" s="78">
        <f t="shared" si="5"/>
        <v>0.25</v>
      </c>
      <c r="AC10" s="77" t="s">
        <v>66</v>
      </c>
      <c r="AD10" s="78">
        <f t="shared" si="1"/>
        <v>0.15</v>
      </c>
      <c r="AE10" s="79">
        <f t="shared" si="6"/>
        <v>0.4</v>
      </c>
      <c r="AF10" s="77" t="s">
        <v>67</v>
      </c>
      <c r="AG10" s="77" t="s">
        <v>82</v>
      </c>
      <c r="AH10" s="77" t="s">
        <v>69</v>
      </c>
      <c r="AI10" s="72">
        <f>M10-(M10*AE10)</f>
        <v>0.36</v>
      </c>
      <c r="AJ10" s="129" t="str">
        <f>IF(AK10=0,"Defina la frecuencia",IF(AK10=20%,"Muy baja",IF(AK10=40%,"Baja",IF(AK10=60%,"Media",IF(AK10=80%,"Alta","Muy alta")))))</f>
        <v>Muy baja</v>
      </c>
      <c r="AK10" s="130">
        <f>IF(AI13&lt;20%,20%,IF(AI13&lt;40%,40%,IF(AI13&lt;60%,60%,IF(AI13&lt;80%,80%,100%))))</f>
        <v>0.2</v>
      </c>
      <c r="AL10" s="137">
        <f>VALUE(AK10)</f>
        <v>0.2</v>
      </c>
      <c r="AM10" s="125" t="str">
        <f>IF(AN10=0,0,IF(AN10=20%,"Leve 20%",IF(AN10=40%,"Menor 40%",IF(AN10=60%,"Moderado 60%",IF(AN10=80%,"Mayor 80%","Catastrofico 100%")))))</f>
        <v>Catastrofico 100%</v>
      </c>
      <c r="AN10" s="125">
        <f>AI14</f>
        <v>0.30000000000000004</v>
      </c>
      <c r="AO10" s="103"/>
      <c r="AP10" s="103"/>
      <c r="AQ10" s="134" t="str">
        <f>VLOOKUP(AK10,Matriz!$B$3:$G$8,MATCH(AP12,Matriz!$B$3:$G$3,0),FALSE)</f>
        <v>Bajo</v>
      </c>
      <c r="AR10" s="127" t="s">
        <v>70</v>
      </c>
      <c r="AS10" s="77" t="s">
        <v>103</v>
      </c>
      <c r="AT10" s="36" t="s">
        <v>104</v>
      </c>
      <c r="AU10" s="123">
        <v>44926</v>
      </c>
      <c r="AV10" s="123" t="s">
        <v>73</v>
      </c>
      <c r="AW10" s="77" t="s">
        <v>74</v>
      </c>
      <c r="AX10" s="77" t="s">
        <v>105</v>
      </c>
      <c r="AY10" s="52" t="s">
        <v>106</v>
      </c>
      <c r="AZ10" s="122" t="s">
        <v>77</v>
      </c>
      <c r="BA10" s="77" t="s">
        <v>105</v>
      </c>
      <c r="BB10" s="52" t="s">
        <v>107</v>
      </c>
      <c r="BC10" s="36" t="s">
        <v>108</v>
      </c>
      <c r="BD10" s="37">
        <v>1</v>
      </c>
      <c r="BE10" s="36"/>
      <c r="BF10" s="122"/>
      <c r="BG10" s="122"/>
      <c r="BH10" s="36"/>
      <c r="BI10" s="36"/>
      <c r="BJ10" s="37"/>
      <c r="BK10" s="36"/>
      <c r="BL10" s="122"/>
      <c r="BM10" s="122"/>
      <c r="BN10" s="36"/>
      <c r="BO10" s="36"/>
    </row>
    <row r="11" spans="1:68" ht="105.75" customHeight="1">
      <c r="A11" s="122"/>
      <c r="B11" s="122"/>
      <c r="C11" s="122"/>
      <c r="D11" s="122"/>
      <c r="E11" s="122"/>
      <c r="F11" s="122"/>
      <c r="G11" s="122"/>
      <c r="H11" s="122"/>
      <c r="I11" s="122"/>
      <c r="J11" s="122"/>
      <c r="K11" s="122"/>
      <c r="L11" s="129"/>
      <c r="M11" s="131"/>
      <c r="N11" s="133"/>
      <c r="O11" s="122"/>
      <c r="P11" s="122"/>
      <c r="Q11" s="129"/>
      <c r="R11" s="36">
        <f t="shared" ref="R11:R14" si="8">IF(O11=0,0,IF(Q11="Leve 20%",20%,IF(Q11="Menor 40%",40%,IF(Q11="Moderado 60%",60%,IF(Q11="Mayor 80%",80%,100%)))))</f>
        <v>0</v>
      </c>
      <c r="S11" s="129"/>
      <c r="T11" s="70">
        <f t="shared" si="7"/>
        <v>0</v>
      </c>
      <c r="U11" s="125"/>
      <c r="V11" s="133"/>
      <c r="W11" s="126"/>
      <c r="X11" s="77" t="s">
        <v>109</v>
      </c>
      <c r="Y11" s="80" t="str">
        <f t="shared" ref="Y11:Y14" si="9">IF(AA11="Preventivo","X",IF(AA11="Detectivo","X"," "))</f>
        <v>X</v>
      </c>
      <c r="Z11" s="80" t="str">
        <f t="shared" ref="Z11:Z14" si="10">IF(AA11="Correctivo","X"," ")</f>
        <v xml:space="preserve"> </v>
      </c>
      <c r="AA11" s="77" t="s">
        <v>65</v>
      </c>
      <c r="AB11" s="78">
        <f t="shared" si="5"/>
        <v>0.25</v>
      </c>
      <c r="AC11" s="77" t="s">
        <v>66</v>
      </c>
      <c r="AD11" s="78">
        <f t="shared" ref="AD11:AD24" si="11">IF(AC11="Automatico",25%,15%)</f>
        <v>0.15</v>
      </c>
      <c r="AE11" s="79">
        <f t="shared" si="6"/>
        <v>0.4</v>
      </c>
      <c r="AF11" s="77" t="s">
        <v>67</v>
      </c>
      <c r="AG11" s="77" t="s">
        <v>82</v>
      </c>
      <c r="AH11" s="77" t="s">
        <v>69</v>
      </c>
      <c r="AI11" s="72">
        <f>AI10-(AI10*AE11)</f>
        <v>0.216</v>
      </c>
      <c r="AJ11" s="129"/>
      <c r="AK11" s="130"/>
      <c r="AL11" s="138"/>
      <c r="AM11" s="125"/>
      <c r="AN11" s="125"/>
      <c r="AO11" s="103"/>
      <c r="AP11" s="103"/>
      <c r="AQ11" s="135"/>
      <c r="AR11" s="127"/>
      <c r="AS11" s="77" t="s">
        <v>110</v>
      </c>
      <c r="AT11" s="36" t="s">
        <v>104</v>
      </c>
      <c r="AU11" s="123"/>
      <c r="AV11" s="123"/>
      <c r="AW11" s="77" t="s">
        <v>74</v>
      </c>
      <c r="AX11" s="77" t="s">
        <v>111</v>
      </c>
      <c r="AY11" s="52" t="s">
        <v>112</v>
      </c>
      <c r="AZ11" s="122"/>
      <c r="BA11" s="77" t="s">
        <v>111</v>
      </c>
      <c r="BB11" s="52" t="s">
        <v>107</v>
      </c>
      <c r="BC11" s="36" t="s">
        <v>113</v>
      </c>
      <c r="BD11" s="37">
        <v>1</v>
      </c>
      <c r="BE11" s="36"/>
      <c r="BF11" s="122"/>
      <c r="BG11" s="122"/>
      <c r="BH11" s="36"/>
      <c r="BI11" s="36"/>
      <c r="BJ11" s="37"/>
      <c r="BK11" s="36"/>
      <c r="BL11" s="122"/>
      <c r="BM11" s="122"/>
      <c r="BN11" s="36"/>
      <c r="BO11" s="36"/>
    </row>
    <row r="12" spans="1:68" ht="87.75" customHeight="1">
      <c r="A12" s="122"/>
      <c r="B12" s="122"/>
      <c r="C12" s="122"/>
      <c r="D12" s="122"/>
      <c r="E12" s="122"/>
      <c r="F12" s="122"/>
      <c r="G12" s="122"/>
      <c r="H12" s="122"/>
      <c r="I12" s="122"/>
      <c r="J12" s="122"/>
      <c r="K12" s="122"/>
      <c r="L12" s="129"/>
      <c r="M12" s="131"/>
      <c r="N12" s="133"/>
      <c r="O12" s="122"/>
      <c r="P12" s="122"/>
      <c r="Q12" s="129"/>
      <c r="R12" s="36"/>
      <c r="S12" s="129"/>
      <c r="T12" s="70"/>
      <c r="U12" s="125"/>
      <c r="V12" s="133"/>
      <c r="W12" s="126"/>
      <c r="X12" s="77" t="s">
        <v>114</v>
      </c>
      <c r="Y12" s="80" t="str">
        <f t="shared" si="9"/>
        <v>X</v>
      </c>
      <c r="Z12" s="80" t="str">
        <f t="shared" si="10"/>
        <v xml:space="preserve"> </v>
      </c>
      <c r="AA12" s="77" t="s">
        <v>65</v>
      </c>
      <c r="AB12" s="78">
        <f t="shared" si="5"/>
        <v>0.25</v>
      </c>
      <c r="AC12" s="77" t="s">
        <v>66</v>
      </c>
      <c r="AD12" s="78">
        <f t="shared" si="11"/>
        <v>0.15</v>
      </c>
      <c r="AE12" s="79">
        <f t="shared" si="6"/>
        <v>0.4</v>
      </c>
      <c r="AF12" s="77" t="s">
        <v>67</v>
      </c>
      <c r="AG12" s="77" t="s">
        <v>82</v>
      </c>
      <c r="AH12" s="77" t="s">
        <v>69</v>
      </c>
      <c r="AI12" s="72">
        <f>AI11-(AI11*AE12)</f>
        <v>0.12959999999999999</v>
      </c>
      <c r="AJ12" s="129"/>
      <c r="AK12" s="130"/>
      <c r="AL12" s="138"/>
      <c r="AM12" s="125"/>
      <c r="AN12" s="125"/>
      <c r="AO12" s="103">
        <f>IF(AN12&lt;20%,20%,IF(AN12&lt;40%,40%,IF(AN12&lt;60%,60%,IF(AN12&lt;80%,80%,100%))))</f>
        <v>0.2</v>
      </c>
      <c r="AP12" s="103">
        <f>VALUE(AO12)</f>
        <v>0.2</v>
      </c>
      <c r="AQ12" s="135"/>
      <c r="AR12" s="127"/>
      <c r="AS12" s="77" t="s">
        <v>115</v>
      </c>
      <c r="AT12" s="36" t="s">
        <v>104</v>
      </c>
      <c r="AU12" s="123"/>
      <c r="AV12" s="123"/>
      <c r="AW12" s="77" t="s">
        <v>74</v>
      </c>
      <c r="AX12" s="77" t="s">
        <v>116</v>
      </c>
      <c r="AY12" s="52" t="s">
        <v>117</v>
      </c>
      <c r="AZ12" s="122"/>
      <c r="BA12" s="77" t="s">
        <v>116</v>
      </c>
      <c r="BB12" s="52" t="s">
        <v>118</v>
      </c>
      <c r="BC12" s="36" t="s">
        <v>119</v>
      </c>
      <c r="BD12" s="37">
        <v>1</v>
      </c>
      <c r="BE12" s="36"/>
      <c r="BF12" s="122"/>
      <c r="BG12" s="122"/>
      <c r="BH12" s="36"/>
      <c r="BI12" s="36"/>
      <c r="BJ12" s="37"/>
      <c r="BK12" s="36"/>
      <c r="BL12" s="122"/>
      <c r="BM12" s="122"/>
      <c r="BN12" s="36"/>
      <c r="BO12" s="36"/>
    </row>
    <row r="13" spans="1:68" ht="97.5" customHeight="1">
      <c r="A13" s="122"/>
      <c r="B13" s="122"/>
      <c r="C13" s="122"/>
      <c r="D13" s="122"/>
      <c r="E13" s="122"/>
      <c r="F13" s="122"/>
      <c r="G13" s="122"/>
      <c r="H13" s="122"/>
      <c r="I13" s="122"/>
      <c r="J13" s="122"/>
      <c r="K13" s="122"/>
      <c r="L13" s="129"/>
      <c r="M13" s="131"/>
      <c r="N13" s="133"/>
      <c r="O13" s="122"/>
      <c r="P13" s="122"/>
      <c r="Q13" s="129"/>
      <c r="R13" s="36"/>
      <c r="S13" s="129"/>
      <c r="T13" s="70"/>
      <c r="U13" s="125"/>
      <c r="V13" s="133"/>
      <c r="W13" s="126"/>
      <c r="X13" s="77" t="s">
        <v>120</v>
      </c>
      <c r="Y13" s="80" t="str">
        <f t="shared" si="9"/>
        <v>X</v>
      </c>
      <c r="Z13" s="80" t="str">
        <f t="shared" si="10"/>
        <v xml:space="preserve"> </v>
      </c>
      <c r="AA13" s="77" t="s">
        <v>65</v>
      </c>
      <c r="AB13" s="78">
        <f t="shared" si="5"/>
        <v>0.25</v>
      </c>
      <c r="AC13" s="77" t="s">
        <v>66</v>
      </c>
      <c r="AD13" s="78">
        <f t="shared" si="11"/>
        <v>0.15</v>
      </c>
      <c r="AE13" s="79">
        <f t="shared" si="6"/>
        <v>0.4</v>
      </c>
      <c r="AF13" s="77" t="s">
        <v>67</v>
      </c>
      <c r="AG13" s="77" t="s">
        <v>82</v>
      </c>
      <c r="AH13" s="77" t="s">
        <v>69</v>
      </c>
      <c r="AI13" s="72">
        <f>AI12-(AI12*AE13)</f>
        <v>7.7759999999999996E-2</v>
      </c>
      <c r="AJ13" s="129"/>
      <c r="AK13" s="130"/>
      <c r="AL13" s="138"/>
      <c r="AM13" s="125"/>
      <c r="AN13" s="125"/>
      <c r="AO13" s="103"/>
      <c r="AP13" s="103"/>
      <c r="AQ13" s="135"/>
      <c r="AR13" s="127"/>
      <c r="AS13" s="77" t="s">
        <v>121</v>
      </c>
      <c r="AT13" s="36" t="s">
        <v>104</v>
      </c>
      <c r="AU13" s="123"/>
      <c r="AV13" s="123"/>
      <c r="AW13" s="77" t="s">
        <v>74</v>
      </c>
      <c r="AX13" s="77" t="s">
        <v>122</v>
      </c>
      <c r="AY13" s="52" t="s">
        <v>123</v>
      </c>
      <c r="AZ13" s="122"/>
      <c r="BA13" s="77" t="s">
        <v>122</v>
      </c>
      <c r="BB13" s="52" t="s">
        <v>124</v>
      </c>
      <c r="BC13" s="36" t="s">
        <v>125</v>
      </c>
      <c r="BD13" s="37">
        <v>1</v>
      </c>
      <c r="BE13" s="36"/>
      <c r="BF13" s="122"/>
      <c r="BG13" s="122"/>
      <c r="BH13" s="36"/>
      <c r="BI13" s="36"/>
      <c r="BJ13" s="37"/>
      <c r="BK13" s="36"/>
      <c r="BL13" s="122"/>
      <c r="BM13" s="122"/>
      <c r="BN13" s="36"/>
      <c r="BO13" s="36"/>
    </row>
    <row r="14" spans="1:68" ht="90.75" customHeight="1">
      <c r="A14" s="122"/>
      <c r="B14" s="122"/>
      <c r="C14" s="122"/>
      <c r="D14" s="122"/>
      <c r="E14" s="122"/>
      <c r="F14" s="122"/>
      <c r="G14" s="122"/>
      <c r="H14" s="122"/>
      <c r="I14" s="122"/>
      <c r="J14" s="122"/>
      <c r="K14" s="122"/>
      <c r="L14" s="129"/>
      <c r="M14" s="131"/>
      <c r="N14" s="140"/>
      <c r="O14" s="122"/>
      <c r="P14" s="122"/>
      <c r="Q14" s="129"/>
      <c r="R14" s="36">
        <f t="shared" si="8"/>
        <v>0</v>
      </c>
      <c r="S14" s="129"/>
      <c r="T14" s="70">
        <f t="shared" si="7"/>
        <v>0</v>
      </c>
      <c r="U14" s="125"/>
      <c r="V14" s="140"/>
      <c r="W14" s="126"/>
      <c r="X14" s="77" t="s">
        <v>126</v>
      </c>
      <c r="Y14" s="80" t="str">
        <f t="shared" si="9"/>
        <v xml:space="preserve"> </v>
      </c>
      <c r="Z14" s="80" t="str">
        <f t="shared" si="10"/>
        <v>X</v>
      </c>
      <c r="AA14" s="77" t="s">
        <v>89</v>
      </c>
      <c r="AB14" s="78">
        <f t="shared" si="5"/>
        <v>0.1</v>
      </c>
      <c r="AC14" s="77" t="s">
        <v>66</v>
      </c>
      <c r="AD14" s="78">
        <f t="shared" si="11"/>
        <v>0.15</v>
      </c>
      <c r="AE14" s="79">
        <f t="shared" si="6"/>
        <v>0.25</v>
      </c>
      <c r="AF14" s="77" t="s">
        <v>67</v>
      </c>
      <c r="AG14" s="77" t="s">
        <v>82</v>
      </c>
      <c r="AH14" s="77" t="s">
        <v>69</v>
      </c>
      <c r="AI14" s="72">
        <f>U10-(U10*AE14)</f>
        <v>0.30000000000000004</v>
      </c>
      <c r="AJ14" s="129"/>
      <c r="AK14" s="130"/>
      <c r="AL14" s="139"/>
      <c r="AM14" s="125"/>
      <c r="AN14" s="125"/>
      <c r="AO14" s="103"/>
      <c r="AP14" s="103"/>
      <c r="AQ14" s="136"/>
      <c r="AR14" s="127"/>
      <c r="AS14" s="77" t="s">
        <v>127</v>
      </c>
      <c r="AT14" s="36" t="s">
        <v>104</v>
      </c>
      <c r="AU14" s="123"/>
      <c r="AV14" s="123"/>
      <c r="AW14" s="77" t="s">
        <v>74</v>
      </c>
      <c r="AX14" s="77" t="s">
        <v>127</v>
      </c>
      <c r="AY14" s="52" t="s">
        <v>128</v>
      </c>
      <c r="AZ14" s="122"/>
      <c r="BA14" s="77" t="s">
        <v>127</v>
      </c>
      <c r="BB14" s="52" t="s">
        <v>129</v>
      </c>
      <c r="BC14" s="36" t="s">
        <v>130</v>
      </c>
      <c r="BD14" s="37">
        <v>1</v>
      </c>
      <c r="BE14" s="36"/>
      <c r="BF14" s="122"/>
      <c r="BG14" s="122"/>
      <c r="BH14" s="36"/>
      <c r="BI14" s="36"/>
      <c r="BJ14" s="37"/>
      <c r="BK14" s="36"/>
      <c r="BL14" s="122"/>
      <c r="BM14" s="122"/>
      <c r="BN14" s="36"/>
      <c r="BO14" s="36"/>
    </row>
    <row r="15" spans="1:68" ht="216.75" customHeight="1">
      <c r="A15" s="36">
        <v>3</v>
      </c>
      <c r="B15" s="36" t="s">
        <v>53</v>
      </c>
      <c r="C15" s="36" t="s">
        <v>131</v>
      </c>
      <c r="D15" s="36" t="s">
        <v>55</v>
      </c>
      <c r="E15" s="36" t="s">
        <v>56</v>
      </c>
      <c r="F15" s="36" t="s">
        <v>132</v>
      </c>
      <c r="G15" s="36" t="s">
        <v>133</v>
      </c>
      <c r="H15" s="36" t="s">
        <v>134</v>
      </c>
      <c r="I15" s="36" t="s">
        <v>135</v>
      </c>
      <c r="J15" s="82" t="s">
        <v>136</v>
      </c>
      <c r="K15" s="69" t="s">
        <v>137</v>
      </c>
      <c r="L15" s="70" t="str">
        <f t="shared" ref="L15" si="12">IF(K15=0,"Defina la frecuencia",IF(K15="2 veces por año","Muy baja",IF(K15="3 a 24 veces por año","Baja",IF(K15="24 a 500 veces por año","Media",IF(K15="500 veces al año y maximo 5000veces por año","Alta","Muy alta")))))</f>
        <v>Muy baja</v>
      </c>
      <c r="M15" s="71" t="str">
        <f t="shared" ref="M15" si="13">IF(L15="Muy baja","20%",IF(L15="Baja","40%",IF(L15="Media","60%",IF(L15="Alta","80%",IF(L15="Muy alta","100%","Defina la Frecuencia")))))</f>
        <v>20%</v>
      </c>
      <c r="N15" s="45">
        <f t="shared" ref="N15" si="14">VALUE(M15)</f>
        <v>0.2</v>
      </c>
      <c r="O15" s="36"/>
      <c r="P15" s="36" t="s">
        <v>138</v>
      </c>
      <c r="Q15" s="70">
        <f t="shared" ref="Q15" si="15">IF(O15=0,0,IF(O15="Afectación menor a 10 SMLMV","Leve 20%",IF(O15="Entre 10 y 50 SMLMV","Menor 40%",IF(O15="Entre 50 y 100 SMLMV","Moderado 60%",IF(O15="Entre 100 y 500 SMLMV","Mayor 80%","Catastrofico 100%")))))</f>
        <v>0</v>
      </c>
      <c r="R15" s="36">
        <f t="shared" si="2"/>
        <v>0</v>
      </c>
      <c r="S15" s="70" t="str">
        <f t="shared" ref="S15" si="16">IF(P15=0,0,IF(P15="El riesgo afecta la imagen de algún área del Instituto","Leve 20%",IF(P15="El riesgo afecta la imagen del Instituto internamente, de conocimiento general nivel interno, de junta directiva y proveedores","Menor 40%",IF(P15="El riesgo afecta la imagen del Instituto con algunos usuarios de relevancia frente al logro de los objetivos","Moderado 60%",IF(P15="El riesgo afecta la imagen del Instituto con efecto publicitario sostenido a nivel de sector administrativo, nivel departamental o municipal","Mayor 80%","Catastrofico 100%")))))</f>
        <v>Leve 20%</v>
      </c>
      <c r="T15" s="70">
        <f t="shared" si="0"/>
        <v>0.2</v>
      </c>
      <c r="U15" s="72">
        <f t="shared" ref="U15" si="17">IF(R15&gt;T15,R15,T15)</f>
        <v>0.2</v>
      </c>
      <c r="V15" s="38">
        <f t="shared" ref="V15" si="18">VALUE(U15)</f>
        <v>0.2</v>
      </c>
      <c r="W15" s="73" t="str">
        <f>VLOOKUP(N15,Matriz!$B$3:$G$8,MATCH(V15,Matriz!$B$3:$G$3,0),FALSE)</f>
        <v>Bajo</v>
      </c>
      <c r="X15" s="36" t="s">
        <v>139</v>
      </c>
      <c r="Y15" s="70" t="str">
        <f t="shared" ref="Y15" si="19">IF(AA15="Preventivo","X",IF(AA15="Detectivo","X"," "))</f>
        <v>X</v>
      </c>
      <c r="Z15" s="70" t="str">
        <f t="shared" ref="Z15" si="20">IF(AA15="Correctivo","X"," ")</f>
        <v xml:space="preserve"> </v>
      </c>
      <c r="AA15" s="77" t="s">
        <v>65</v>
      </c>
      <c r="AB15" s="78">
        <f t="shared" si="5"/>
        <v>0.25</v>
      </c>
      <c r="AC15" s="77" t="s">
        <v>66</v>
      </c>
      <c r="AD15" s="78">
        <f t="shared" si="11"/>
        <v>0.15</v>
      </c>
      <c r="AE15" s="79">
        <f t="shared" si="6"/>
        <v>0.4</v>
      </c>
      <c r="AF15" s="77" t="s">
        <v>67</v>
      </c>
      <c r="AG15" s="77" t="s">
        <v>68</v>
      </c>
      <c r="AH15" s="77" t="s">
        <v>69</v>
      </c>
      <c r="AI15" s="72">
        <f>M15-(M15*AE15)</f>
        <v>0.12</v>
      </c>
      <c r="AJ15" s="70" t="str">
        <f t="shared" ref="AJ15" si="21">IF(AK15=0,"Valore el control",IF(AK15=20%,"Muy baja",IF(AK15=40%,"Baja",IF(AK15=60%,"Media",IF(AK15=80%,"Alta","Muy alta")))))</f>
        <v>Muy baja</v>
      </c>
      <c r="AK15" s="75">
        <f t="shared" ref="AK15" si="22">IF(AI15&lt;20%,20%,IF(AI15&lt;40%,40%,IF(AI15&lt;60%,60%,IF(AI15&lt;80%,80%,100%))))</f>
        <v>0.2</v>
      </c>
      <c r="AL15" s="105">
        <f t="shared" ref="AL15" si="23">VALUE(AK15)</f>
        <v>0.2</v>
      </c>
      <c r="AM15" s="72" t="str">
        <f t="shared" ref="AM15" si="24">IF(AN15=0,0,IF(AN15=20%,"Leve 20%",IF(AN15=40%,"Menor 40%",IF(AN15=60%,"Moderado 60%",IF(AN15=80%,"Mayor 80%","Catastrofico 100%")))))</f>
        <v>Leve 20%</v>
      </c>
      <c r="AN15" s="72">
        <f t="shared" ref="AN15" si="25">U15</f>
        <v>0.2</v>
      </c>
      <c r="AO15" s="103"/>
      <c r="AP15" s="103"/>
      <c r="AQ15" s="73" t="str">
        <f>VLOOKUP(AK15,Matriz!$B$3:$G$8,MATCH(AN15,Matriz!$B$3:$G$3,0),FALSE)</f>
        <v>Bajo</v>
      </c>
      <c r="AR15" s="36" t="s">
        <v>70</v>
      </c>
      <c r="AS15" s="36" t="s">
        <v>140</v>
      </c>
      <c r="AT15" s="36" t="s">
        <v>141</v>
      </c>
      <c r="AU15" s="51">
        <v>44926</v>
      </c>
      <c r="AV15" s="51" t="s">
        <v>73</v>
      </c>
      <c r="AW15" s="36" t="s">
        <v>74</v>
      </c>
      <c r="AX15" s="36" t="s">
        <v>142</v>
      </c>
      <c r="AY15" s="115" t="s">
        <v>143</v>
      </c>
      <c r="AZ15" s="36" t="s">
        <v>77</v>
      </c>
      <c r="BA15" s="36" t="s">
        <v>142</v>
      </c>
      <c r="BB15" s="52" t="s">
        <v>144</v>
      </c>
      <c r="BC15" s="36" t="s">
        <v>145</v>
      </c>
      <c r="BD15" s="37">
        <v>0.5</v>
      </c>
      <c r="BE15" s="36"/>
      <c r="BF15" s="36"/>
      <c r="BG15" s="36"/>
      <c r="BH15" s="36"/>
      <c r="BI15" s="36"/>
      <c r="BJ15" s="37"/>
      <c r="BK15" s="36"/>
      <c r="BL15" s="36"/>
      <c r="BM15" s="36"/>
      <c r="BN15" s="36"/>
      <c r="BO15" s="36"/>
    </row>
    <row r="16" spans="1:68" ht="147" customHeight="1">
      <c r="A16" s="122">
        <v>4</v>
      </c>
      <c r="B16" s="122" t="s">
        <v>53</v>
      </c>
      <c r="C16" s="122" t="s">
        <v>146</v>
      </c>
      <c r="D16" s="122" t="s">
        <v>55</v>
      </c>
      <c r="E16" s="122" t="s">
        <v>56</v>
      </c>
      <c r="F16" s="122" t="s">
        <v>147</v>
      </c>
      <c r="G16" s="122" t="s">
        <v>148</v>
      </c>
      <c r="H16" s="122" t="s">
        <v>149</v>
      </c>
      <c r="I16" s="122" t="s">
        <v>150</v>
      </c>
      <c r="J16" s="122" t="s">
        <v>136</v>
      </c>
      <c r="K16" s="122" t="s">
        <v>62</v>
      </c>
      <c r="L16" s="129" t="str">
        <f>IF(K16=0,"Defina la frecuencia",IF(K16="2 veces por año","Muy baja",IF(K16="3 a 24 veces por año","Baja",IF(K16="24 a 500 veces por año","Media",IF(K16="500 veces al año y maximo 5000veces por año","Alta","Muy alta")))))</f>
        <v>Baja</v>
      </c>
      <c r="M16" s="131" t="str">
        <f>IF(L16="Muy baja","20%",IF(L16="Baja","40%",IF(L16="Media","60%",IF(L16="Alta","80%",IF(L16="Muy alta","100%","Defina la Frecuencia")))))</f>
        <v>40%</v>
      </c>
      <c r="N16" s="132">
        <f>VALUE(M16)</f>
        <v>0.4</v>
      </c>
      <c r="O16" s="122"/>
      <c r="P16" s="122" t="s">
        <v>63</v>
      </c>
      <c r="Q16" s="129">
        <f>IF(O16=0,0,IF(O16="Afectación menor a 10 SMLMV","Leve 20%",IF(O16="Entre 10 y 50 SMLMV","Menor 40%",IF(O16="Entre 50 y 100 SMLMV","Moderado 60%",IF(O16="Entre 100 y 500 SMLMV","Mayor 80%","Castastrofico 100%")))))</f>
        <v>0</v>
      </c>
      <c r="R16" s="36">
        <f>IF(O16=0,0,IF(Q16="Leve 20%",20%,IF(Q16="Menor 40%",40%,IF(Q16="Moderado 60%",60%,IF(Q16="Mayor 80%",80%,100%)))))</f>
        <v>0</v>
      </c>
      <c r="S16" s="129" t="str">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Moderado 60%</v>
      </c>
      <c r="T16" s="70">
        <f t="shared" si="0"/>
        <v>0.6</v>
      </c>
      <c r="U16" s="125">
        <f>IF(R16&gt;T16,R16,T16)</f>
        <v>0.6</v>
      </c>
      <c r="V16" s="132">
        <f>VALUE(U16)</f>
        <v>0.6</v>
      </c>
      <c r="W16" s="126" t="str">
        <f>VLOOKUP(N16,Matriz!$B$3:$G$8,MATCH(V16,Matriz!$B$3:$G$3,0),FALSE)</f>
        <v>Moderado</v>
      </c>
      <c r="X16" s="116" t="s">
        <v>151</v>
      </c>
      <c r="Y16" s="80" t="str">
        <f>IF(AA16="Preventivo","X",IF(AA16="Detectivo","X"," "))</f>
        <v>X</v>
      </c>
      <c r="Z16" s="80" t="str">
        <f>IF(AA16="Correctivo","X"," ")</f>
        <v xml:space="preserve"> </v>
      </c>
      <c r="AA16" s="77" t="s">
        <v>81</v>
      </c>
      <c r="AB16" s="78">
        <f t="shared" si="5"/>
        <v>0.15</v>
      </c>
      <c r="AC16" s="77"/>
      <c r="AD16" s="78">
        <f t="shared" si="11"/>
        <v>0.15</v>
      </c>
      <c r="AE16" s="79">
        <f t="shared" ref="AE16:AE21" si="26">AB16+AD16</f>
        <v>0.3</v>
      </c>
      <c r="AF16" s="77" t="s">
        <v>67</v>
      </c>
      <c r="AG16" s="77" t="s">
        <v>82</v>
      </c>
      <c r="AH16" s="77" t="s">
        <v>69</v>
      </c>
      <c r="AI16" s="72">
        <f>M16-(M16*AE16)</f>
        <v>0.28000000000000003</v>
      </c>
      <c r="AJ16" s="129" t="str">
        <f>IF(AK16=0,"Defina la frecuencia",IF(AK16=20%,"Muy baja",IF(AK16=40%,"Baja",IF(AK16=60%,"Media",IF(AK16=80%,"Alta","Muy alta")))))</f>
        <v>Muy baja</v>
      </c>
      <c r="AK16" s="130">
        <f>IF(AI17&lt;20%,20%,IF(AI17&lt;40%,40%,IF(AI17&lt;60%,60%,IF(AI17&lt;80%,80%,100%))))</f>
        <v>0.2</v>
      </c>
      <c r="AL16" s="137">
        <f>VALUE(AK16)</f>
        <v>0.2</v>
      </c>
      <c r="AM16" s="125" t="str">
        <f>IF(AO16=0,0,IF(AO16=20%,"Leve 20%",IF(AO16=40%,"Menor 40%",IF(AO16=60%,"Moderado 60%",IF(AO16=80%,"Mayor 80%","Catastrofico 100%")))))</f>
        <v>Menor 40%</v>
      </c>
      <c r="AN16" s="125">
        <f>AI18</f>
        <v>0.25</v>
      </c>
      <c r="AO16" s="169">
        <f>IF(AN16&lt;20%,20%,IF(AN16&lt;40%,40%,IF(AN16&lt;60%,60%,IF(AN16&lt;80%,80%,100%))))</f>
        <v>0.4</v>
      </c>
      <c r="AP16" s="169">
        <f>VALUE(AO16)</f>
        <v>0.4</v>
      </c>
      <c r="AQ16" s="134" t="str">
        <f>VLOOKUP(AK16,Matriz!$B$3:$G$8,MATCH(AP16,Matriz!$B$3:$G$3,0),FALSE)</f>
        <v>Bajo</v>
      </c>
      <c r="AR16" s="127" t="s">
        <v>70</v>
      </c>
      <c r="AS16" s="116" t="s">
        <v>152</v>
      </c>
      <c r="AT16" s="36" t="s">
        <v>153</v>
      </c>
      <c r="AU16" s="123">
        <v>44926</v>
      </c>
      <c r="AV16" s="123" t="s">
        <v>73</v>
      </c>
      <c r="AW16" s="77" t="s">
        <v>74</v>
      </c>
      <c r="AX16" s="122" t="s">
        <v>154</v>
      </c>
      <c r="AY16" s="52" t="s">
        <v>155</v>
      </c>
      <c r="AZ16" s="122" t="s">
        <v>77</v>
      </c>
      <c r="BA16" s="122" t="s">
        <v>156</v>
      </c>
      <c r="BB16" s="119" t="s">
        <v>157</v>
      </c>
      <c r="BC16" s="36" t="s">
        <v>158</v>
      </c>
      <c r="BD16" s="37">
        <v>0.5</v>
      </c>
      <c r="BE16" s="36"/>
      <c r="BF16" s="122"/>
      <c r="BG16" s="122"/>
      <c r="BH16" s="36"/>
      <c r="BI16" s="36"/>
      <c r="BJ16" s="37"/>
      <c r="BK16" s="36"/>
      <c r="BL16" s="122"/>
      <c r="BM16" s="122"/>
      <c r="BN16" s="36"/>
      <c r="BO16" s="36"/>
    </row>
    <row r="17" spans="1:68" ht="73.5" customHeight="1">
      <c r="A17" s="122"/>
      <c r="B17" s="122"/>
      <c r="C17" s="122"/>
      <c r="D17" s="122"/>
      <c r="E17" s="122"/>
      <c r="F17" s="122"/>
      <c r="G17" s="122"/>
      <c r="H17" s="122"/>
      <c r="I17" s="122"/>
      <c r="J17" s="122"/>
      <c r="K17" s="122"/>
      <c r="L17" s="129"/>
      <c r="M17" s="131"/>
      <c r="N17" s="133"/>
      <c r="O17" s="122"/>
      <c r="P17" s="122"/>
      <c r="Q17" s="129"/>
      <c r="R17" s="36">
        <f t="shared" ref="R17" si="27">IF(O17=0,0,IF(Q17="Leve 20%",20%,IF(Q17="Menor 40%",40%,IF(Q17="Moderado 60%",60%,IF(Q17="Mayor 80%",80%,100%)))))</f>
        <v>0</v>
      </c>
      <c r="S17" s="129"/>
      <c r="T17" s="70">
        <f t="shared" si="0"/>
        <v>0</v>
      </c>
      <c r="U17" s="125"/>
      <c r="V17" s="133"/>
      <c r="W17" s="126"/>
      <c r="X17" s="117" t="s">
        <v>159</v>
      </c>
      <c r="Y17" s="80" t="str">
        <f t="shared" ref="Y17:Y18" si="28">IF(AA17="Preventivo","X",IF(AA17="Detectivo","X"," "))</f>
        <v>X</v>
      </c>
      <c r="Z17" s="80" t="str">
        <f t="shared" ref="Z17:Z18" si="29">IF(AA17="Correctivo","X"," ")</f>
        <v xml:space="preserve"> </v>
      </c>
      <c r="AA17" s="77" t="s">
        <v>65</v>
      </c>
      <c r="AB17" s="78">
        <f t="shared" si="5"/>
        <v>0.25</v>
      </c>
      <c r="AC17" s="77"/>
      <c r="AD17" s="78">
        <f t="shared" si="11"/>
        <v>0.15</v>
      </c>
      <c r="AE17" s="79">
        <f t="shared" si="26"/>
        <v>0.4</v>
      </c>
      <c r="AF17" s="77" t="s">
        <v>67</v>
      </c>
      <c r="AG17" s="77" t="s">
        <v>68</v>
      </c>
      <c r="AH17" s="77" t="s">
        <v>69</v>
      </c>
      <c r="AI17" s="72">
        <f>AE16-(AE16*AE17)</f>
        <v>0.18</v>
      </c>
      <c r="AJ17" s="129"/>
      <c r="AK17" s="130"/>
      <c r="AL17" s="138"/>
      <c r="AM17" s="125"/>
      <c r="AN17" s="125"/>
      <c r="AO17" s="170"/>
      <c r="AP17" s="170"/>
      <c r="AQ17" s="135"/>
      <c r="AR17" s="127"/>
      <c r="AS17" s="117" t="s">
        <v>160</v>
      </c>
      <c r="AT17" s="36" t="s">
        <v>153</v>
      </c>
      <c r="AU17" s="123"/>
      <c r="AV17" s="123"/>
      <c r="AW17" s="77" t="s">
        <v>74</v>
      </c>
      <c r="AX17" s="122"/>
      <c r="AY17" s="115" t="s">
        <v>161</v>
      </c>
      <c r="AZ17" s="122"/>
      <c r="BA17" s="122"/>
      <c r="BB17" s="36" t="s">
        <v>162</v>
      </c>
      <c r="BC17" s="36" t="s">
        <v>163</v>
      </c>
      <c r="BD17" s="37">
        <v>0</v>
      </c>
      <c r="BE17" s="36"/>
      <c r="BF17" s="122"/>
      <c r="BG17" s="122"/>
      <c r="BH17" s="36"/>
      <c r="BI17" s="36"/>
      <c r="BJ17" s="37"/>
      <c r="BK17" s="36"/>
      <c r="BL17" s="122"/>
      <c r="BM17" s="122"/>
      <c r="BN17" s="36"/>
      <c r="BO17" s="36"/>
    </row>
    <row r="18" spans="1:68" ht="153.75" customHeight="1">
      <c r="A18" s="122"/>
      <c r="B18" s="122"/>
      <c r="C18" s="122"/>
      <c r="D18" s="122"/>
      <c r="E18" s="122"/>
      <c r="F18" s="122"/>
      <c r="G18" s="122"/>
      <c r="H18" s="122"/>
      <c r="I18" s="122"/>
      <c r="J18" s="122"/>
      <c r="K18" s="122"/>
      <c r="L18" s="129"/>
      <c r="M18" s="131"/>
      <c r="N18" s="133"/>
      <c r="O18" s="122"/>
      <c r="P18" s="122"/>
      <c r="Q18" s="129"/>
      <c r="R18" s="36"/>
      <c r="S18" s="129"/>
      <c r="T18" s="70"/>
      <c r="U18" s="125"/>
      <c r="V18" s="133"/>
      <c r="W18" s="126"/>
      <c r="X18" s="117" t="s">
        <v>164</v>
      </c>
      <c r="Y18" s="80" t="str">
        <f t="shared" si="28"/>
        <v xml:space="preserve"> </v>
      </c>
      <c r="Z18" s="80" t="str">
        <f t="shared" si="29"/>
        <v>X</v>
      </c>
      <c r="AA18" s="77" t="s">
        <v>89</v>
      </c>
      <c r="AB18" s="78">
        <f t="shared" si="5"/>
        <v>0.1</v>
      </c>
      <c r="AC18" s="77"/>
      <c r="AD18" s="78">
        <f t="shared" si="11"/>
        <v>0.15</v>
      </c>
      <c r="AE18" s="79">
        <f t="shared" si="26"/>
        <v>0.25</v>
      </c>
      <c r="AF18" s="77" t="s">
        <v>67</v>
      </c>
      <c r="AG18" s="77" t="s">
        <v>82</v>
      </c>
      <c r="AH18" s="77" t="s">
        <v>69</v>
      </c>
      <c r="AI18" s="72">
        <f>AE18</f>
        <v>0.25</v>
      </c>
      <c r="AJ18" s="129"/>
      <c r="AK18" s="130"/>
      <c r="AL18" s="138"/>
      <c r="AM18" s="125"/>
      <c r="AN18" s="125"/>
      <c r="AO18" s="171"/>
      <c r="AP18" s="171"/>
      <c r="AQ18" s="136"/>
      <c r="AR18" s="127"/>
      <c r="AS18" s="117" t="s">
        <v>165</v>
      </c>
      <c r="AT18" s="36" t="s">
        <v>153</v>
      </c>
      <c r="AU18" s="123"/>
      <c r="AV18" s="123"/>
      <c r="AW18" s="77" t="s">
        <v>166</v>
      </c>
      <c r="AX18" s="122"/>
      <c r="AY18" s="52" t="s">
        <v>167</v>
      </c>
      <c r="AZ18" s="122"/>
      <c r="BA18" s="122"/>
      <c r="BB18" s="52" t="s">
        <v>168</v>
      </c>
      <c r="BC18" s="69" t="s">
        <v>169</v>
      </c>
      <c r="BD18" s="37">
        <v>0</v>
      </c>
      <c r="BE18" s="36"/>
      <c r="BF18" s="122"/>
      <c r="BG18" s="122"/>
      <c r="BH18" s="36"/>
      <c r="BI18" s="36"/>
      <c r="BJ18" s="37"/>
      <c r="BK18" s="36"/>
      <c r="BL18" s="122"/>
      <c r="BM18" s="122"/>
      <c r="BN18" s="36"/>
      <c r="BO18" s="36"/>
    </row>
    <row r="19" spans="1:68" ht="209.25" customHeight="1">
      <c r="A19" s="36">
        <v>5</v>
      </c>
      <c r="B19" s="36" t="s">
        <v>53</v>
      </c>
      <c r="C19" s="36" t="s">
        <v>170</v>
      </c>
      <c r="D19" s="36" t="s">
        <v>55</v>
      </c>
      <c r="E19" s="36" t="s">
        <v>56</v>
      </c>
      <c r="F19" s="36" t="s">
        <v>171</v>
      </c>
      <c r="G19" s="36" t="s">
        <v>172</v>
      </c>
      <c r="H19" s="36" t="s">
        <v>173</v>
      </c>
      <c r="I19" s="36" t="s">
        <v>174</v>
      </c>
      <c r="J19" s="98" t="s">
        <v>136</v>
      </c>
      <c r="K19" s="69" t="s">
        <v>62</v>
      </c>
      <c r="L19" s="70" t="str">
        <f t="shared" ref="L19" si="30">IF(K19=0,"Defina la frecuencia",IF(K19="2 veces por año","Muy baja",IF(K19="3 a 24 veces por año","Baja",IF(K19="24 a 500 veces por año","Media",IF(K19="500 veces al año y maximo 5000veces por año","Alta","Muy alta")))))</f>
        <v>Baja</v>
      </c>
      <c r="M19" s="71" t="str">
        <f t="shared" ref="M19" si="31">IF(L19="Muy baja","20%",IF(L19="Baja","40%",IF(L19="Media","60%",IF(L19="Alta","80%",IF(L19="Muy alta","100%","Defina la Frecuencia")))))</f>
        <v>40%</v>
      </c>
      <c r="N19" s="45">
        <f t="shared" ref="N19" si="32">VALUE(M19)</f>
        <v>0.4</v>
      </c>
      <c r="O19" s="36"/>
      <c r="P19" s="36" t="s">
        <v>63</v>
      </c>
      <c r="Q19" s="70">
        <f t="shared" ref="Q19" si="33">IF(O19=0,0,IF(O19="Afectación menor a 10 SMLMV","Leve 20%",IF(O19="Entre 10 y 50 SMLMV","Menor 40%",IF(O19="Entre 50 y 100 SMLMV","Moderado 60%",IF(O19="Entre 100 y 500 SMLMV","Mayor 80%","Catastrofico 100%")))))</f>
        <v>0</v>
      </c>
      <c r="R19" s="36">
        <f t="shared" ref="R19:R21" si="34">IF(O19=0,0,IF(Q19="Leve 20%",20%,IF(Q19="Menor 40%",40%,IF(Q19="Moderado 60%",60%,IF(Q19="Mayor 80%",80%,100%)))))</f>
        <v>0</v>
      </c>
      <c r="S19" s="70" t="str">
        <f t="shared" ref="S19" si="35">IF(P19=0,0,IF(P19="El riesgo afecta la imagen de algún área del Instituto","Leve 20%",IF(P19="El riesgo afecta la imagen del Instituto internamente, de conocimiento general nivel interno, de junta directiva y proveedores","Menor 40%",IF(P19="El riesgo afecta la imagen del Instituto con algunos usuarios de relevancia frente al logro de los objetivos","Moderado 60%",IF(P19="El riesgo afecta la imagen del Instituto con efecto publicitario sostenido a nivel de sector administrativo, nivel departamental o municipal","Mayor 80%","Catastrofico 100%")))))</f>
        <v>Moderado 60%</v>
      </c>
      <c r="T19" s="70">
        <f t="shared" ref="T19:T23" si="36">IF(S19=0,0,IF(S19="Leve 20%",20%,IF(S19="Menor 40%",40%,IF(S19="Moderado 60%",60%,IF(S19="Mayor 80%",80%,100%)))))</f>
        <v>0.6</v>
      </c>
      <c r="U19" s="72">
        <f t="shared" ref="U19" si="37">IF(R19&gt;T19,R19,T19)</f>
        <v>0.6</v>
      </c>
      <c r="V19" s="38">
        <f t="shared" ref="V19:V21" si="38">VALUE(U19)</f>
        <v>0.6</v>
      </c>
      <c r="W19" s="73" t="str">
        <f>VLOOKUP(N19,Matriz!$B$3:$G$8,MATCH(V19,Matriz!$B$3:$G$3,0),FALSE)</f>
        <v>Moderado</v>
      </c>
      <c r="X19" s="36" t="s">
        <v>175</v>
      </c>
      <c r="Y19" s="70" t="str">
        <f t="shared" ref="Y19:Y21" si="39">IF(AA19="Preventivo","X",IF(AA19="Detectivo","X"," "))</f>
        <v>X</v>
      </c>
      <c r="Z19" s="70" t="str">
        <f t="shared" ref="Z19:Z21" si="40">IF(AA19="Correctivo","X"," ")</f>
        <v xml:space="preserve"> </v>
      </c>
      <c r="AA19" s="77" t="s">
        <v>65</v>
      </c>
      <c r="AB19" s="78">
        <f t="shared" si="5"/>
        <v>0.25</v>
      </c>
      <c r="AC19" s="77" t="s">
        <v>66</v>
      </c>
      <c r="AD19" s="78">
        <f t="shared" si="11"/>
        <v>0.15</v>
      </c>
      <c r="AE19" s="79">
        <f t="shared" si="26"/>
        <v>0.4</v>
      </c>
      <c r="AF19" s="77" t="s">
        <v>67</v>
      </c>
      <c r="AG19" s="77" t="s">
        <v>82</v>
      </c>
      <c r="AH19" s="77" t="s">
        <v>69</v>
      </c>
      <c r="AI19" s="72">
        <f>M19-(M16*AE19)</f>
        <v>0.24</v>
      </c>
      <c r="AJ19" s="70" t="str">
        <f t="shared" ref="AJ19" si="41">IF(AK19=0,"Valore el control",IF(AK19=20%,"Muy baja",IF(AK19=40%,"Baja",IF(AK19=60%,"Media",IF(AK19=80%,"Alta","Muy alta")))))</f>
        <v>Baja</v>
      </c>
      <c r="AK19" s="75">
        <f t="shared" ref="AK19" si="42">IF(AI19&lt;20%,20%,IF(AI19&lt;40%,40%,IF(AI19&lt;60%,60%,IF(AI19&lt;80%,80%,100%))))</f>
        <v>0.4</v>
      </c>
      <c r="AL19" s="105">
        <f t="shared" ref="AL19:AL21" si="43">VALUE(AK19)</f>
        <v>0.4</v>
      </c>
      <c r="AM19" s="72" t="str">
        <f t="shared" ref="AM19" si="44">IF(AN19=0,0,IF(AN19=20%,"Leve 20%",IF(AN19=40%,"Menor 40%",IF(AN19=60%,"Moderado 60%",IF(AN19=80%,"Mayor 80%","Catastrofico 100%")))))</f>
        <v>Moderado 60%</v>
      </c>
      <c r="AN19" s="72">
        <f t="shared" ref="AN19" si="45">U19</f>
        <v>0.6</v>
      </c>
      <c r="AO19" s="103"/>
      <c r="AP19" s="103"/>
      <c r="AQ19" s="73" t="str">
        <f>VLOOKUP(AK19,Matriz!$B$3:$G$8,MATCH(AN19,Matriz!$B$3:$G$3,0),FALSE)</f>
        <v>Moderado</v>
      </c>
      <c r="AR19" s="36" t="s">
        <v>70</v>
      </c>
      <c r="AS19" s="36" t="s">
        <v>176</v>
      </c>
      <c r="AT19" s="36" t="s">
        <v>177</v>
      </c>
      <c r="AU19" s="51">
        <v>44926</v>
      </c>
      <c r="AV19" s="51" t="s">
        <v>73</v>
      </c>
      <c r="AW19" s="36" t="s">
        <v>74</v>
      </c>
      <c r="AX19" s="36" t="s">
        <v>178</v>
      </c>
      <c r="AY19" s="52" t="s">
        <v>179</v>
      </c>
      <c r="AZ19" s="36" t="s">
        <v>77</v>
      </c>
      <c r="BA19" s="36" t="s">
        <v>178</v>
      </c>
      <c r="BB19" s="52" t="s">
        <v>180</v>
      </c>
      <c r="BC19" s="36" t="s">
        <v>181</v>
      </c>
      <c r="BD19" s="37">
        <v>1</v>
      </c>
      <c r="BE19" s="36"/>
      <c r="BF19" s="36"/>
      <c r="BG19" s="36"/>
      <c r="BH19" s="36"/>
      <c r="BI19" s="36"/>
      <c r="BJ19" s="37"/>
      <c r="BK19" s="36"/>
      <c r="BL19" s="36"/>
      <c r="BM19" s="36"/>
      <c r="BN19" s="36"/>
      <c r="BO19" s="36"/>
    </row>
    <row r="20" spans="1:68" ht="116.25" customHeight="1">
      <c r="A20" s="120">
        <v>6</v>
      </c>
      <c r="B20" s="120" t="s">
        <v>53</v>
      </c>
      <c r="C20" s="120" t="s">
        <v>182</v>
      </c>
      <c r="D20" s="120" t="s">
        <v>55</v>
      </c>
      <c r="E20" s="120" t="s">
        <v>56</v>
      </c>
      <c r="F20" s="120" t="s">
        <v>183</v>
      </c>
      <c r="G20" s="120" t="s">
        <v>184</v>
      </c>
      <c r="H20" s="120" t="s">
        <v>185</v>
      </c>
      <c r="I20" s="120" t="s">
        <v>186</v>
      </c>
      <c r="J20" s="183" t="s">
        <v>136</v>
      </c>
      <c r="K20" s="181" t="s">
        <v>100</v>
      </c>
      <c r="L20" s="173" t="str">
        <f t="shared" ref="L20" si="46">IF(K20=0,"Defina la frecuencia",IF(K20="2 veces por año","Muy baja",IF(K20="3 a 24 veces por año","Baja",IF(K20="24 a 500 veces por año","Media",IF(K20="500 veces al año y maximo 5000veces por año","Alta","Muy alta")))))</f>
        <v>Media</v>
      </c>
      <c r="M20" s="179" t="str">
        <f t="shared" ref="M20" si="47">IF(L20="Muy baja","20%",IF(L20="Baja","40%",IF(L20="Media","60%",IF(L20="Alta","80%",IF(L20="Muy alta","100%","Defina la Frecuencia")))))</f>
        <v>60%</v>
      </c>
      <c r="N20" s="107">
        <f t="shared" ref="N20" si="48">VALUE(M20)</f>
        <v>0.6</v>
      </c>
      <c r="O20" s="120"/>
      <c r="P20" s="120" t="s">
        <v>63</v>
      </c>
      <c r="Q20" s="173">
        <f t="shared" ref="Q20" si="49">IF(O20=0,0,IF(O20="Afectación menor a 10 SMLMV","Leve 20%",IF(O20="Entre 10 y 50 SMLMV","Menor 40%",IF(O20="Entre 50 y 100 SMLMV","Moderado 60%",IF(O20="Entre 100 y 500 SMLMV","Mayor 80%","Catastrofico 100%")))))</f>
        <v>0</v>
      </c>
      <c r="R20" s="109">
        <f t="shared" ref="R20" si="50">IF(O20=0,0,IF(Q20="Leve 20%",20%,IF(Q20="Menor 40%",40%,IF(Q20="Moderado 60%",60%,IF(Q20="Mayor 80%",80%,100%)))))</f>
        <v>0</v>
      </c>
      <c r="S20" s="173" t="str">
        <f t="shared" ref="S20" si="51">IF(P20=0,0,IF(P20="El riesgo afecta la imagen de algún área del Instituto","Leve 20%",IF(P20="El riesgo afecta la imagen del Instituto internamente, de conocimiento general nivel interno, de junta directiva y proveedores","Menor 40%",IF(P20="El riesgo afecta la imagen del Instituto con algunos usuarios de relevancia frente al logro de los objetivos","Moderado 60%",IF(P20="El riesgo afecta la imagen del Instituto con efecto publicitario sostenido a nivel de sector administrativo, nivel departamental o municipal","Mayor 80%","Catastrofico 100%")))))</f>
        <v>Moderado 60%</v>
      </c>
      <c r="T20" s="108">
        <f t="shared" ref="T20" si="52">IF(S20=0,0,IF(S20="Leve 20%",20%,IF(S20="Menor 40%",40%,IF(S20="Moderado 60%",60%,IF(S20="Mayor 80%",80%,100%)))))</f>
        <v>0.6</v>
      </c>
      <c r="U20" s="177">
        <f t="shared" ref="U20" si="53">IF(R20&gt;T20,R20,T20)</f>
        <v>0.6</v>
      </c>
      <c r="V20" s="76">
        <f t="shared" ref="V20" si="54">VALUE(U20)</f>
        <v>0.6</v>
      </c>
      <c r="W20" s="134" t="str">
        <f>VLOOKUP(N20,Matriz!$B$3:$G$8,MATCH(V20,Matriz!$B$3:$G$3,0),FALSE)</f>
        <v>Moderado</v>
      </c>
      <c r="X20" s="109" t="s">
        <v>187</v>
      </c>
      <c r="Y20" s="108" t="str">
        <f t="shared" ref="Y20" si="55">IF(AA20="Preventivo","X",IF(AA20="Detectivo","X"," "))</f>
        <v>X</v>
      </c>
      <c r="Z20" s="108" t="str">
        <f t="shared" ref="Z20" si="56">IF(AA20="Correctivo","X"," ")</f>
        <v xml:space="preserve"> </v>
      </c>
      <c r="AA20" s="78" t="s">
        <v>65</v>
      </c>
      <c r="AB20" s="78">
        <f t="shared" ref="AB20" si="57">IF(AA20="","",IF(AA20="Preventivo",25%,IF(AA20="Detectivo",15%,10%)))</f>
        <v>0.25</v>
      </c>
      <c r="AC20" s="78" t="s">
        <v>66</v>
      </c>
      <c r="AD20" s="78">
        <f t="shared" ref="AD20" si="58">IF(AC20="Automatico",25%,15%)</f>
        <v>0.15</v>
      </c>
      <c r="AE20" s="110">
        <f t="shared" ref="AE20" si="59">AB20+AD20</f>
        <v>0.4</v>
      </c>
      <c r="AF20" s="78" t="s">
        <v>67</v>
      </c>
      <c r="AG20" s="78" t="s">
        <v>82</v>
      </c>
      <c r="AH20" s="78" t="s">
        <v>69</v>
      </c>
      <c r="AI20" s="99">
        <f>M20-(M16*AE20)</f>
        <v>0.43999999999999995</v>
      </c>
      <c r="AJ20" s="173" t="str">
        <f>IF(AK20=0,"Valore el control",IF(AK20=20%,"Muy baja",IF(AK20=40%,"Baja",IF(AK20=60%,"Media",IF(AK20=80%,"Alta","Muy alta")))))</f>
        <v>Baja</v>
      </c>
      <c r="AK20" s="175">
        <f>IF(AI21&lt;20%,20%,IF(AI21&lt;40%,40%,IF(AI21&lt;60%,60%,IF(AI21&lt;80%,80%,100%))))</f>
        <v>0.4</v>
      </c>
      <c r="AL20" s="111">
        <f t="shared" ref="AL20" si="60">VALUE(AK20)</f>
        <v>0.4</v>
      </c>
      <c r="AM20" s="177" t="str">
        <f t="shared" ref="AM20" si="61">IF(AN20=0,0,IF(AN20=20%,"Leve 20%",IF(AN20=40%,"Menor 40%",IF(AN20=60%,"Moderado 60%",IF(AN20=80%,"Mayor 80%","Catastrofico 100%")))))</f>
        <v>Moderado 60%</v>
      </c>
      <c r="AN20" s="177">
        <f t="shared" ref="AN20" si="62">U20</f>
        <v>0.6</v>
      </c>
      <c r="AO20" s="112"/>
      <c r="AP20" s="112"/>
      <c r="AQ20" s="134" t="str">
        <f>VLOOKUP(AK20,Matriz!$B$3:$G$8,MATCH(AN20,Matriz!$B$3:$G$3,0),FALSE)</f>
        <v>Moderado</v>
      </c>
      <c r="AR20" s="120" t="s">
        <v>70</v>
      </c>
      <c r="AS20" s="109" t="s">
        <v>188</v>
      </c>
      <c r="AT20" s="36" t="s">
        <v>189</v>
      </c>
      <c r="AU20" s="113">
        <v>44926</v>
      </c>
      <c r="AV20" s="113" t="s">
        <v>73</v>
      </c>
      <c r="AW20" s="109" t="s">
        <v>74</v>
      </c>
      <c r="AX20" s="36" t="s">
        <v>190</v>
      </c>
      <c r="AY20" s="52" t="s">
        <v>191</v>
      </c>
      <c r="AZ20" s="120" t="s">
        <v>77</v>
      </c>
      <c r="BA20" s="36" t="s">
        <v>190</v>
      </c>
      <c r="BB20" s="119" t="s">
        <v>192</v>
      </c>
      <c r="BC20" s="36" t="s">
        <v>193</v>
      </c>
      <c r="BD20" s="37">
        <v>0</v>
      </c>
      <c r="BE20" s="36"/>
      <c r="BF20" s="36"/>
      <c r="BG20" s="36"/>
      <c r="BH20" s="36"/>
      <c r="BI20" s="36"/>
      <c r="BJ20" s="37"/>
      <c r="BK20" s="36"/>
      <c r="BL20" s="36"/>
      <c r="BM20" s="36"/>
      <c r="BN20" s="36"/>
      <c r="BO20" s="36"/>
    </row>
    <row r="21" spans="1:68" ht="115.5" customHeight="1">
      <c r="A21" s="121"/>
      <c r="B21" s="121"/>
      <c r="C21" s="121"/>
      <c r="D21" s="121"/>
      <c r="E21" s="121"/>
      <c r="F21" s="121"/>
      <c r="G21" s="121"/>
      <c r="H21" s="121"/>
      <c r="I21" s="121"/>
      <c r="J21" s="184"/>
      <c r="K21" s="182"/>
      <c r="L21" s="174"/>
      <c r="M21" s="180"/>
      <c r="N21" s="107"/>
      <c r="O21" s="121"/>
      <c r="P21" s="121"/>
      <c r="Q21" s="174"/>
      <c r="R21" s="109">
        <f t="shared" si="34"/>
        <v>0</v>
      </c>
      <c r="S21" s="174"/>
      <c r="T21" s="108"/>
      <c r="U21" s="178"/>
      <c r="V21" s="76">
        <f t="shared" si="38"/>
        <v>0</v>
      </c>
      <c r="W21" s="136"/>
      <c r="X21" s="109" t="s">
        <v>194</v>
      </c>
      <c r="Y21" s="108" t="str">
        <f t="shared" si="39"/>
        <v>X</v>
      </c>
      <c r="Z21" s="108" t="str">
        <f t="shared" si="40"/>
        <v xml:space="preserve"> </v>
      </c>
      <c r="AA21" s="78" t="s">
        <v>81</v>
      </c>
      <c r="AB21" s="78">
        <f t="shared" si="5"/>
        <v>0.15</v>
      </c>
      <c r="AC21" s="78" t="s">
        <v>66</v>
      </c>
      <c r="AD21" s="78">
        <f t="shared" si="11"/>
        <v>0.15</v>
      </c>
      <c r="AE21" s="110">
        <f t="shared" si="26"/>
        <v>0.3</v>
      </c>
      <c r="AF21" s="78" t="s">
        <v>67</v>
      </c>
      <c r="AG21" s="78" t="s">
        <v>82</v>
      </c>
      <c r="AH21" s="78" t="s">
        <v>69</v>
      </c>
      <c r="AI21" s="99">
        <f>AI20-(AI20*AE21)</f>
        <v>0.30799999999999994</v>
      </c>
      <c r="AJ21" s="174"/>
      <c r="AK21" s="176"/>
      <c r="AL21" s="111">
        <f t="shared" si="43"/>
        <v>0</v>
      </c>
      <c r="AM21" s="178"/>
      <c r="AN21" s="178"/>
      <c r="AO21" s="112"/>
      <c r="AP21" s="112"/>
      <c r="AQ21" s="136"/>
      <c r="AR21" s="121"/>
      <c r="AS21" s="109" t="s">
        <v>195</v>
      </c>
      <c r="AT21" s="36" t="s">
        <v>189</v>
      </c>
      <c r="AU21" s="113">
        <v>44926</v>
      </c>
      <c r="AV21" s="113" t="s">
        <v>73</v>
      </c>
      <c r="AW21" s="109" t="s">
        <v>74</v>
      </c>
      <c r="AX21" s="36" t="s">
        <v>196</v>
      </c>
      <c r="AY21" s="52" t="s">
        <v>197</v>
      </c>
      <c r="AZ21" s="121"/>
      <c r="BA21" s="36" t="s">
        <v>196</v>
      </c>
      <c r="BB21" s="52" t="s">
        <v>198</v>
      </c>
      <c r="BC21" s="36" t="s">
        <v>199</v>
      </c>
      <c r="BD21" s="37">
        <v>1</v>
      </c>
      <c r="BE21" s="36"/>
      <c r="BF21" s="36"/>
      <c r="BG21" s="36"/>
      <c r="BH21" s="36"/>
      <c r="BI21" s="36"/>
      <c r="BJ21" s="37"/>
      <c r="BK21" s="36"/>
      <c r="BL21" s="36"/>
      <c r="BM21" s="36"/>
      <c r="BN21" s="36"/>
      <c r="BO21" s="36"/>
    </row>
    <row r="22" spans="1:68" ht="72" customHeight="1">
      <c r="A22" s="122">
        <v>7</v>
      </c>
      <c r="B22" s="122" t="s">
        <v>53</v>
      </c>
      <c r="C22" s="122" t="s">
        <v>146</v>
      </c>
      <c r="D22" s="122" t="s">
        <v>55</v>
      </c>
      <c r="E22" s="122" t="s">
        <v>56</v>
      </c>
      <c r="F22" s="122" t="s">
        <v>200</v>
      </c>
      <c r="G22" s="122" t="s">
        <v>201</v>
      </c>
      <c r="H22" s="122" t="s">
        <v>202</v>
      </c>
      <c r="I22" s="122" t="s">
        <v>203</v>
      </c>
      <c r="J22" s="122" t="s">
        <v>136</v>
      </c>
      <c r="K22" s="122" t="s">
        <v>137</v>
      </c>
      <c r="L22" s="129" t="str">
        <f>IF(K22=0,"Defina la frecuencia",IF(K22="2 veces por año","Muy baja",IF(K22="3 a 24 veces por año","Baja",IF(K22="24 a 500 veces por año","Media",IF(K22="500 veces al año y maximo 5000veces por año","Alta","Muy alta")))))</f>
        <v>Muy baja</v>
      </c>
      <c r="M22" s="131" t="str">
        <f>IF(L22="Muy baja","20%",IF(L22="Baja","40%",IF(L22="Media","60%",IF(L22="Alta","80%",IF(L22="Muy alta","100%","Defina la Frecuencia")))))</f>
        <v>20%</v>
      </c>
      <c r="N22" s="128">
        <f>VALUE(M22)</f>
        <v>0.2</v>
      </c>
      <c r="O22" s="122"/>
      <c r="P22" s="122" t="s">
        <v>101</v>
      </c>
      <c r="Q22" s="129">
        <f>IF(O22=0,0,IF(O22="Afectación menor a 10 SMLMV","Leve 20%",IF(O22="Entre 10 y 50 SMLMV","Menor 40%",IF(O22="Entre 50 y 100 SMLMV","Moderado 60%",IF(O22="Entre 100 y 500 SMLMV","Mayor 80%","Castastrofico 100%")))))</f>
        <v>0</v>
      </c>
      <c r="R22" s="36">
        <f>IF(O22=0,0,IF(Q22="Leve 20%",20%,IF(Q22="Menor 40%",40%,IF(Q22="Moderado 60%",60%,IF(Q22="Mayor 80%",80%,100%)))))</f>
        <v>0</v>
      </c>
      <c r="S22" s="129" t="str">
        <f>IF(P22=0,0,IF(P22="El riesgo afecta la imagen de algún área del Instituto","Leve 20%",IF(P22="El riesgo afecta la imagen del Instituto internamente, de conocimiento general nivel interno, de junta directiva y proveedores","Menor 40%",IF(P22="El riesgo afecta la imagen del Instituto con algunos usuarios de relevancia frente al logro de los objetivos","Moderado 60%",IF(P22="El riesgo afecta la imagen del Instituto con efecto publicitario sostenido a nivel de sector administrativo, nivel departamental o municipal","Mayor 80%","Catastrofico 100%")))))</f>
        <v>Menor 40%</v>
      </c>
      <c r="T22" s="70">
        <f t="shared" si="36"/>
        <v>0.4</v>
      </c>
      <c r="U22" s="125">
        <f>IF(R22&gt;T22,R22,T22)</f>
        <v>0.4</v>
      </c>
      <c r="V22" s="128">
        <f>VALUE(U22)</f>
        <v>0.4</v>
      </c>
      <c r="W22" s="126" t="str">
        <f>VLOOKUP(N22,Matriz!$B$3:$G$8,MATCH(V22,Matriz!$B$3:$G$3,0),FALSE)</f>
        <v>Bajo</v>
      </c>
      <c r="X22" s="114" t="s">
        <v>204</v>
      </c>
      <c r="Y22" s="80" t="str">
        <f>IF(AA22="Preventivo","X",IF(AA22="Detectivo","X"," "))</f>
        <v xml:space="preserve"> </v>
      </c>
      <c r="Z22" s="80" t="str">
        <f>IF(AA22="Correctivo","X"," ")</f>
        <v>X</v>
      </c>
      <c r="AA22" s="77" t="s">
        <v>89</v>
      </c>
      <c r="AB22" s="77">
        <f t="shared" si="5"/>
        <v>0.1</v>
      </c>
      <c r="AC22" s="77" t="s">
        <v>66</v>
      </c>
      <c r="AD22" s="77">
        <f t="shared" si="11"/>
        <v>0.15</v>
      </c>
      <c r="AE22" s="79">
        <f t="shared" ref="AE22:AE24" si="63">AB22+AD22</f>
        <v>0.25</v>
      </c>
      <c r="AF22" s="77" t="s">
        <v>67</v>
      </c>
      <c r="AG22" s="77" t="s">
        <v>68</v>
      </c>
      <c r="AH22" s="77" t="s">
        <v>69</v>
      </c>
      <c r="AI22" s="125">
        <f>M22-(M22*AE22)</f>
        <v>0.15000000000000002</v>
      </c>
      <c r="AJ22" s="129" t="str">
        <f>IF(AK22=0,"Defina la frecuencia",IF(AK22=20%,"Muy baja",IF(AK22=40%,"Baja",IF(AK22=60%,"Media",IF(AK22=80%,"Alta","Muy alta")))))</f>
        <v>Muy baja</v>
      </c>
      <c r="AK22" s="130">
        <f>IF(AI22&lt;20%,20%,IF(AI22&lt;40%,40%,IF(AI22&lt;60%,60%,IF(AI22&lt;80%,80%,100%))))</f>
        <v>0.2</v>
      </c>
      <c r="AL22" s="124">
        <f>VALUE(AK22)</f>
        <v>0.2</v>
      </c>
      <c r="AM22" s="125" t="str">
        <f>IF(AN22=0,0,IF(AN22=20%,"Leve 20%",IF(AN22=40%,"Menor 40%",IF(AN22=60%,"Moderado 60%",IF(AN22=80%,"Mayor 80%","Catastrofico 100%")))))</f>
        <v>Menor 40%</v>
      </c>
      <c r="AN22" s="125">
        <f>U22</f>
        <v>0.4</v>
      </c>
      <c r="AO22" s="103"/>
      <c r="AP22" s="103"/>
      <c r="AQ22" s="126" t="str">
        <f>VLOOKUP(AK22,Matriz!$B$3:$G$8,MATCH(AN22,Matriz!$B$3:$G$3,0),FALSE)</f>
        <v>Bajo</v>
      </c>
      <c r="AR22" s="127" t="s">
        <v>70</v>
      </c>
      <c r="AS22" s="114" t="s">
        <v>205</v>
      </c>
      <c r="AT22" s="36" t="s">
        <v>153</v>
      </c>
      <c r="AU22" s="123">
        <v>44926</v>
      </c>
      <c r="AV22" s="123" t="s">
        <v>73</v>
      </c>
      <c r="AW22" s="77" t="s">
        <v>74</v>
      </c>
      <c r="AX22" s="122" t="s">
        <v>206</v>
      </c>
      <c r="AY22" s="52" t="s">
        <v>207</v>
      </c>
      <c r="AZ22" s="122" t="s">
        <v>77</v>
      </c>
      <c r="BA22" s="122" t="s">
        <v>206</v>
      </c>
      <c r="BB22" s="52" t="s">
        <v>208</v>
      </c>
      <c r="BC22" s="36" t="s">
        <v>209</v>
      </c>
      <c r="BD22" s="37">
        <v>1</v>
      </c>
      <c r="BE22" s="36"/>
      <c r="BF22" s="122"/>
      <c r="BG22" s="122"/>
      <c r="BH22" s="36"/>
      <c r="BI22" s="36"/>
      <c r="BJ22" s="37"/>
      <c r="BK22" s="36"/>
      <c r="BL22" s="122"/>
      <c r="BM22" s="122"/>
      <c r="BN22" s="36"/>
      <c r="BO22" s="36"/>
    </row>
    <row r="23" spans="1:68" ht="93.75" customHeight="1">
      <c r="A23" s="122"/>
      <c r="B23" s="122"/>
      <c r="C23" s="122"/>
      <c r="D23" s="122"/>
      <c r="E23" s="122"/>
      <c r="F23" s="122"/>
      <c r="G23" s="122"/>
      <c r="H23" s="122"/>
      <c r="I23" s="122"/>
      <c r="J23" s="122"/>
      <c r="K23" s="122"/>
      <c r="L23" s="129"/>
      <c r="M23" s="131"/>
      <c r="N23" s="128"/>
      <c r="O23" s="122"/>
      <c r="P23" s="122"/>
      <c r="Q23" s="129"/>
      <c r="R23" s="36">
        <f t="shared" ref="R23" si="64">IF(O23=0,0,IF(Q23="Leve 20%",20%,IF(Q23="Menor 40%",40%,IF(Q23="Moderado 60%",60%,IF(Q23="Mayor 80%",80%,100%)))))</f>
        <v>0</v>
      </c>
      <c r="S23" s="129"/>
      <c r="T23" s="70">
        <f t="shared" si="36"/>
        <v>0</v>
      </c>
      <c r="U23" s="125"/>
      <c r="V23" s="128"/>
      <c r="W23" s="126"/>
      <c r="X23" s="114" t="s">
        <v>210</v>
      </c>
      <c r="Y23" s="80" t="str">
        <f>IF(AA23="Preventivo","X",IF(AA23="Detectivo","X"," "))</f>
        <v>X</v>
      </c>
      <c r="Z23" s="80" t="str">
        <f>IF(AA23="Correctivo","X"," ")</f>
        <v xml:space="preserve"> </v>
      </c>
      <c r="AA23" s="77" t="s">
        <v>65</v>
      </c>
      <c r="AB23" s="77">
        <f t="shared" si="5"/>
        <v>0.25</v>
      </c>
      <c r="AC23" s="77" t="s">
        <v>66</v>
      </c>
      <c r="AD23" s="77">
        <f t="shared" si="11"/>
        <v>0.15</v>
      </c>
      <c r="AE23" s="79">
        <f t="shared" si="63"/>
        <v>0.4</v>
      </c>
      <c r="AF23" s="77" t="s">
        <v>67</v>
      </c>
      <c r="AG23" s="77" t="s">
        <v>82</v>
      </c>
      <c r="AH23" s="77" t="s">
        <v>69</v>
      </c>
      <c r="AI23" s="125"/>
      <c r="AJ23" s="129"/>
      <c r="AK23" s="130"/>
      <c r="AL23" s="124"/>
      <c r="AM23" s="125"/>
      <c r="AN23" s="125"/>
      <c r="AO23" s="103"/>
      <c r="AP23" s="103"/>
      <c r="AQ23" s="126"/>
      <c r="AR23" s="127"/>
      <c r="AS23" s="114" t="s">
        <v>211</v>
      </c>
      <c r="AT23" s="36" t="s">
        <v>153</v>
      </c>
      <c r="AU23" s="123"/>
      <c r="AV23" s="123"/>
      <c r="AW23" s="77" t="s">
        <v>74</v>
      </c>
      <c r="AX23" s="122"/>
      <c r="AY23" s="115" t="s">
        <v>212</v>
      </c>
      <c r="AZ23" s="122"/>
      <c r="BA23" s="122"/>
      <c r="BB23" s="52" t="s">
        <v>213</v>
      </c>
      <c r="BC23" s="36" t="s">
        <v>214</v>
      </c>
      <c r="BD23" s="37">
        <v>1</v>
      </c>
      <c r="BE23" s="36"/>
      <c r="BF23" s="122"/>
      <c r="BG23" s="122"/>
      <c r="BH23" s="36"/>
      <c r="BI23" s="36"/>
      <c r="BJ23" s="37"/>
      <c r="BK23" s="36"/>
      <c r="BL23" s="122"/>
      <c r="BM23" s="122"/>
      <c r="BN23" s="36"/>
      <c r="BO23" s="36"/>
    </row>
    <row r="24" spans="1:68" ht="50.25" customHeight="1">
      <c r="A24" s="122"/>
      <c r="B24" s="122"/>
      <c r="C24" s="122"/>
      <c r="D24" s="122"/>
      <c r="E24" s="122"/>
      <c r="F24" s="122"/>
      <c r="G24" s="122"/>
      <c r="H24" s="122"/>
      <c r="I24" s="122"/>
      <c r="J24" s="122"/>
      <c r="K24" s="122"/>
      <c r="L24" s="129"/>
      <c r="M24" s="131"/>
      <c r="N24" s="128"/>
      <c r="O24" s="122"/>
      <c r="P24" s="122"/>
      <c r="Q24" s="129"/>
      <c r="R24" s="36"/>
      <c r="S24" s="129"/>
      <c r="T24" s="70"/>
      <c r="U24" s="125"/>
      <c r="V24" s="128"/>
      <c r="W24" s="126"/>
      <c r="X24" s="114"/>
      <c r="Y24" s="80"/>
      <c r="Z24" s="80"/>
      <c r="AA24" s="77"/>
      <c r="AB24" s="77" t="str">
        <f t="shared" si="5"/>
        <v/>
      </c>
      <c r="AC24" s="77"/>
      <c r="AD24" s="77">
        <f t="shared" si="11"/>
        <v>0.15</v>
      </c>
      <c r="AE24" s="79" t="e">
        <f t="shared" si="63"/>
        <v>#VALUE!</v>
      </c>
      <c r="AF24" s="77"/>
      <c r="AG24" s="77"/>
      <c r="AH24" s="77"/>
      <c r="AI24" s="125"/>
      <c r="AJ24" s="129"/>
      <c r="AK24" s="130"/>
      <c r="AL24" s="124"/>
      <c r="AM24" s="125"/>
      <c r="AN24" s="125"/>
      <c r="AO24" s="103"/>
      <c r="AP24" s="103"/>
      <c r="AQ24" s="126"/>
      <c r="AR24" s="127"/>
      <c r="AS24" s="114" t="s">
        <v>215</v>
      </c>
      <c r="AT24" s="36" t="s">
        <v>153</v>
      </c>
      <c r="AU24" s="123"/>
      <c r="AV24" s="123"/>
      <c r="AW24" s="77" t="s">
        <v>74</v>
      </c>
      <c r="AX24" s="122"/>
      <c r="AY24" s="52" t="s">
        <v>216</v>
      </c>
      <c r="AZ24" s="122"/>
      <c r="BA24" s="122"/>
      <c r="BB24" s="119" t="s">
        <v>217</v>
      </c>
      <c r="BC24" s="69" t="s">
        <v>218</v>
      </c>
      <c r="BD24" s="37">
        <v>0</v>
      </c>
      <c r="BE24" s="36"/>
      <c r="BF24" s="122"/>
      <c r="BG24" s="122"/>
      <c r="BH24" s="36"/>
      <c r="BI24" s="36"/>
      <c r="BJ24" s="37"/>
      <c r="BK24" s="36"/>
      <c r="BL24" s="122"/>
      <c r="BM24" s="122"/>
      <c r="BN24" s="36"/>
      <c r="BO24" s="36"/>
    </row>
    <row r="25" spans="1:68" s="97" customFormat="1" ht="106.5" customHeight="1">
      <c r="A25" s="83"/>
      <c r="B25" s="83" t="s">
        <v>219</v>
      </c>
      <c r="C25" s="83" t="s">
        <v>131</v>
      </c>
      <c r="D25" s="83" t="s">
        <v>55</v>
      </c>
      <c r="E25" s="83" t="s">
        <v>56</v>
      </c>
      <c r="F25" s="83"/>
      <c r="G25" s="83"/>
      <c r="H25" s="83"/>
      <c r="I25" s="83" t="s">
        <v>220</v>
      </c>
      <c r="J25" s="84"/>
      <c r="K25" s="85"/>
      <c r="L25" s="86" t="str">
        <f>IF(K25=0,"Defina la frecuencia",IF(K25="2 veces por año","Muy baja",IF(K25="3 a 24 veces por año","Baja",IF(K25="24 a 500 veces por año","Media",IF(K25="500 veces al año y maximo 5000veces por año","Alta","Muy alta")))))</f>
        <v>Defina la frecuencia</v>
      </c>
      <c r="M25" s="87" t="str">
        <f>IF(L25="Muy baja","20%",IF(L25="Baja","40%",IF(L25="Media","60%",IF(L25="Alta","80%",IF(L25="Muy alta","100%","Defina la Frecuencia")))))</f>
        <v>Defina la Frecuencia</v>
      </c>
      <c r="N25" s="88" t="e">
        <f>VALUE(M25)</f>
        <v>#VALUE!</v>
      </c>
      <c r="O25" s="83"/>
      <c r="P25" s="83"/>
      <c r="Q25" s="86">
        <f>IF(O25=0,0,IF(O25="Afectación menor a 10 SMLMV","Leve 20%",IF(O25="Entre 10 y 50 SMLMV","Menor 40%",IF(O25="Entre 50 y 100 SMLMV","Moderado 60%",IF(O25="Entre 100 y 500 SMLMV","Mayor 80%","Catastrofico 100%")))))</f>
        <v>0</v>
      </c>
      <c r="R25" s="83">
        <f>IF(O25=0,0,IF(Q25="Leve 20%",20%,IF(Q25="Menor 40%",40%,IF(Q25="Moderado 60%",60%,IF(Q25="Mayor 80%",80%,100%)))))</f>
        <v>0</v>
      </c>
      <c r="S25" s="86">
        <f>IF(P25=0,0,IF(P25="El riesgo afecta la imagen de algún área del Instituto","Leve 20%",IF(P25="El riesgo afecta la imagen del Instituto internamente, de conocimiento general nivel interno, de junta directiva y proveedores","Menor 40%",IF(P25="El riesgo afecta la imagen del Instituto con algunos usuarios de relevancia frente al logro de los objetivos","Moderado 60%",IF(P25="El riesgo afecta la imagen del Instituto con efecto publicitario sostenido a nivel de sector administrativo, nivel departamental o municipal","Mayor 80%","Catastrofico 100%")))))</f>
        <v>0</v>
      </c>
      <c r="T25" s="86">
        <f>IF(S25=0,0,IF(S25="Leve 20%",20%,IF(S25="Menor 40%",40%,IF(S25="Moderado 60%",60%,IF(S25="Mayor 80%",80%,100%)))))</f>
        <v>0</v>
      </c>
      <c r="U25" s="89">
        <f>IF(R25&gt;T25,R25,T25)</f>
        <v>0</v>
      </c>
      <c r="V25" s="88">
        <f>VALUE(U25)</f>
        <v>0</v>
      </c>
      <c r="W25" s="90" t="e">
        <f>VLOOKUP(N25,Matriz!$B$3:$G$8,MATCH(V25,Matriz!$B$3:$G$3,0),FALSE)</f>
        <v>#VALUE!</v>
      </c>
      <c r="X25" s="83"/>
      <c r="Y25" s="86" t="str">
        <f>IF(AA25="Preventivo","X",IF(AA25="Detectivo","X"," "))</f>
        <v xml:space="preserve"> </v>
      </c>
      <c r="Z25" s="86" t="str">
        <f>IF(AA25="Correctivo","X"," ")</f>
        <v xml:space="preserve"> </v>
      </c>
      <c r="AA25" s="91"/>
      <c r="AB25" s="78" t="str">
        <f>IF(AA25="","",IF(AA25="Preventivo",25%,IF(AA25="Detectivo",15%,10%)))</f>
        <v/>
      </c>
      <c r="AC25" s="91"/>
      <c r="AD25" s="78">
        <f>IF(AC25="Automatico",25%,15%)</f>
        <v>0.15</v>
      </c>
      <c r="AE25" s="92" t="e">
        <f>AB25+AD25</f>
        <v>#VALUE!</v>
      </c>
      <c r="AF25" s="91"/>
      <c r="AG25" s="91"/>
      <c r="AH25" s="91"/>
      <c r="AI25" s="89" t="e">
        <f>M25-(M11*AE25)</f>
        <v>#VALUE!</v>
      </c>
      <c r="AJ25" s="86" t="e">
        <f>IF(AK25=0,"Valore el control",IF(AK25=20%,"Muy baja",IF(AK25=40%,"Baja",IF(AK25=60%,"Media",IF(AK25=80%,"Alta","Muy alta")))))</f>
        <v>#VALUE!</v>
      </c>
      <c r="AK25" s="93" t="e">
        <f>IF(AI25&lt;20%,20%,IF(AI25&lt;40%,40%,IF(AI25&lt;60%,60%,IF(AI25&lt;80%,80%,100%))))</f>
        <v>#VALUE!</v>
      </c>
      <c r="AL25" s="106" t="e">
        <f>VALUE(AK25)</f>
        <v>#VALUE!</v>
      </c>
      <c r="AM25" s="89">
        <f>IF(AN25=0,0,IF(AN25=20%,"Leve 20%",IF(AN25=40%,"Menor 40%",IF(AN25=60%,"Moderado 60%",IF(AN25=80%,"Mayor 80%","Catastrofico 100%")))))</f>
        <v>0</v>
      </c>
      <c r="AN25" s="89">
        <f>U25</f>
        <v>0</v>
      </c>
      <c r="AO25" s="104"/>
      <c r="AP25" s="104"/>
      <c r="AQ25" s="90" t="e">
        <f>VLOOKUP(AK25,Matriz!$B$3:$G$8,MATCH(AN25,Matriz!$B$3:$G$3,0),FALSE)</f>
        <v>#VALUE!</v>
      </c>
      <c r="AR25" s="83"/>
      <c r="AS25" s="83"/>
      <c r="AT25" s="83"/>
      <c r="AU25" s="94"/>
      <c r="AV25" s="94"/>
      <c r="AW25" s="83"/>
      <c r="AX25" s="83"/>
      <c r="AY25" s="83"/>
      <c r="AZ25" s="83"/>
      <c r="BA25" s="83"/>
      <c r="BB25" s="118"/>
      <c r="BC25" s="83"/>
      <c r="BD25" s="95"/>
      <c r="BE25" s="83"/>
      <c r="BF25" s="83"/>
      <c r="BG25" s="83"/>
      <c r="BH25" s="83"/>
      <c r="BI25" s="83"/>
      <c r="BJ25" s="95"/>
      <c r="BK25" s="83"/>
      <c r="BL25" s="83"/>
      <c r="BM25" s="83"/>
      <c r="BN25" s="83"/>
      <c r="BO25" s="83"/>
      <c r="BP25" s="96"/>
    </row>
    <row r="26" spans="1:68"/>
    <row r="27" spans="1:68"/>
    <row r="28" spans="1:68"/>
    <row r="29" spans="1:68"/>
    <row r="30" spans="1:68"/>
    <row r="31" spans="1:68"/>
    <row r="32" spans="1:6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201">
    <mergeCell ref="Q20:Q21"/>
    <mergeCell ref="P20:P21"/>
    <mergeCell ref="O20:O21"/>
    <mergeCell ref="M20:M21"/>
    <mergeCell ref="L20:L21"/>
    <mergeCell ref="K20:K21"/>
    <mergeCell ref="J20:J21"/>
    <mergeCell ref="A20:A21"/>
    <mergeCell ref="B20:B21"/>
    <mergeCell ref="C20:C21"/>
    <mergeCell ref="D20:D21"/>
    <mergeCell ref="E20:E21"/>
    <mergeCell ref="F20:F21"/>
    <mergeCell ref="G20:G21"/>
    <mergeCell ref="H20:H21"/>
    <mergeCell ref="I20:I21"/>
    <mergeCell ref="AJ20:AJ21"/>
    <mergeCell ref="AK20:AK21"/>
    <mergeCell ref="AM20:AM21"/>
    <mergeCell ref="AN20:AN21"/>
    <mergeCell ref="AQ20:AQ21"/>
    <mergeCell ref="W20:W21"/>
    <mergeCell ref="AR20:AR21"/>
    <mergeCell ref="U20:U21"/>
    <mergeCell ref="S20:S21"/>
    <mergeCell ref="J1:L3"/>
    <mergeCell ref="C1:I1"/>
    <mergeCell ref="C2:I2"/>
    <mergeCell ref="C3:E3"/>
    <mergeCell ref="F3:I3"/>
    <mergeCell ref="AO7:AO9"/>
    <mergeCell ref="AP7:AP9"/>
    <mergeCell ref="AO16:AO18"/>
    <mergeCell ref="AP16:AP18"/>
    <mergeCell ref="X5:X6"/>
    <mergeCell ref="F4:W5"/>
    <mergeCell ref="J7:J9"/>
    <mergeCell ref="K7:K9"/>
    <mergeCell ref="L7:L9"/>
    <mergeCell ref="M7:M9"/>
    <mergeCell ref="O7:O9"/>
    <mergeCell ref="N7:N9"/>
    <mergeCell ref="P7:P9"/>
    <mergeCell ref="W7:W9"/>
    <mergeCell ref="V7:V9"/>
    <mergeCell ref="D4:D6"/>
    <mergeCell ref="C4:C6"/>
    <mergeCell ref="H7:H9"/>
    <mergeCell ref="I7:I9"/>
    <mergeCell ref="BE4:BJ5"/>
    <mergeCell ref="BK4:BP5"/>
    <mergeCell ref="AA5:AH5"/>
    <mergeCell ref="AI5:AI6"/>
    <mergeCell ref="AJ5:AJ6"/>
    <mergeCell ref="AK5:AK6"/>
    <mergeCell ref="AM5:AM6"/>
    <mergeCell ref="AS4:AX5"/>
    <mergeCell ref="AY4:BD5"/>
    <mergeCell ref="AN5:AN6"/>
    <mergeCell ref="AQ5:AQ6"/>
    <mergeCell ref="AR5:AR6"/>
    <mergeCell ref="X4:AR4"/>
    <mergeCell ref="Y5:Z5"/>
    <mergeCell ref="A4:B6"/>
    <mergeCell ref="E4:E6"/>
    <mergeCell ref="F7:F9"/>
    <mergeCell ref="A7:A9"/>
    <mergeCell ref="B7:B9"/>
    <mergeCell ref="C7:C9"/>
    <mergeCell ref="D7:D9"/>
    <mergeCell ref="E7:E9"/>
    <mergeCell ref="G7:G9"/>
    <mergeCell ref="A10:A14"/>
    <mergeCell ref="B10:B14"/>
    <mergeCell ref="C10:C14"/>
    <mergeCell ref="D10:D14"/>
    <mergeCell ref="E10:E14"/>
    <mergeCell ref="A1:B3"/>
    <mergeCell ref="BL7:BL9"/>
    <mergeCell ref="BM7:BM9"/>
    <mergeCell ref="AX7:AX9"/>
    <mergeCell ref="AZ7:AZ9"/>
    <mergeCell ref="BA7:BA9"/>
    <mergeCell ref="BF7:BF9"/>
    <mergeCell ref="BG7:BG9"/>
    <mergeCell ref="AQ7:AQ9"/>
    <mergeCell ref="AR7:AR9"/>
    <mergeCell ref="AJ7:AJ9"/>
    <mergeCell ref="AK7:AK9"/>
    <mergeCell ref="AM7:AM9"/>
    <mergeCell ref="AN7:AN9"/>
    <mergeCell ref="AL7:AL9"/>
    <mergeCell ref="Q7:Q9"/>
    <mergeCell ref="S7:S9"/>
    <mergeCell ref="U7:U9"/>
    <mergeCell ref="K10:K14"/>
    <mergeCell ref="L10:L14"/>
    <mergeCell ref="M10:M14"/>
    <mergeCell ref="N10:N14"/>
    <mergeCell ref="O10:O14"/>
    <mergeCell ref="F10:F14"/>
    <mergeCell ref="G10:G14"/>
    <mergeCell ref="H10:H14"/>
    <mergeCell ref="I10:I14"/>
    <mergeCell ref="J10:J14"/>
    <mergeCell ref="AU10:AU14"/>
    <mergeCell ref="AJ10:AJ14"/>
    <mergeCell ref="AK10:AK14"/>
    <mergeCell ref="AL10:AL14"/>
    <mergeCell ref="W10:W14"/>
    <mergeCell ref="P10:P14"/>
    <mergeCell ref="Q10:Q14"/>
    <mergeCell ref="S10:S14"/>
    <mergeCell ref="U10:U14"/>
    <mergeCell ref="V10:V14"/>
    <mergeCell ref="BF10:BF14"/>
    <mergeCell ref="BG10:BG14"/>
    <mergeCell ref="BL10:BL14"/>
    <mergeCell ref="BM10:BM14"/>
    <mergeCell ref="A16:A18"/>
    <mergeCell ref="B16:B18"/>
    <mergeCell ref="C16:C18"/>
    <mergeCell ref="D16:D18"/>
    <mergeCell ref="E16:E18"/>
    <mergeCell ref="F16:F18"/>
    <mergeCell ref="G16:G18"/>
    <mergeCell ref="H16:H18"/>
    <mergeCell ref="I16:I18"/>
    <mergeCell ref="J16:J18"/>
    <mergeCell ref="K16:K18"/>
    <mergeCell ref="L16:L18"/>
    <mergeCell ref="AV10:AV14"/>
    <mergeCell ref="AZ10:AZ14"/>
    <mergeCell ref="AM10:AM14"/>
    <mergeCell ref="AN10:AN14"/>
    <mergeCell ref="AQ10:AQ14"/>
    <mergeCell ref="S16:S18"/>
    <mergeCell ref="AR10:AR14"/>
    <mergeCell ref="U16:U18"/>
    <mergeCell ref="V16:V18"/>
    <mergeCell ref="W16:W18"/>
    <mergeCell ref="M16:M18"/>
    <mergeCell ref="N16:N18"/>
    <mergeCell ref="O16:O18"/>
    <mergeCell ref="P16:P18"/>
    <mergeCell ref="Q16:Q18"/>
    <mergeCell ref="BF16:BF18"/>
    <mergeCell ref="BG16:BG18"/>
    <mergeCell ref="AQ16:AQ18"/>
    <mergeCell ref="AR16:AR18"/>
    <mergeCell ref="AU16:AU18"/>
    <mergeCell ref="AV16:AV18"/>
    <mergeCell ref="AJ16:AJ18"/>
    <mergeCell ref="AK16:AK18"/>
    <mergeCell ref="AL16:AL18"/>
    <mergeCell ref="AM16:AM18"/>
    <mergeCell ref="AN16:AN18"/>
    <mergeCell ref="O22:O24"/>
    <mergeCell ref="P22:P24"/>
    <mergeCell ref="Q22:Q24"/>
    <mergeCell ref="S22:S24"/>
    <mergeCell ref="U22:U24"/>
    <mergeCell ref="BL16:BL18"/>
    <mergeCell ref="BM16:BM18"/>
    <mergeCell ref="A22:A24"/>
    <mergeCell ref="B22:B24"/>
    <mergeCell ref="C22:C24"/>
    <mergeCell ref="D22:D24"/>
    <mergeCell ref="E22:E24"/>
    <mergeCell ref="F22:F24"/>
    <mergeCell ref="G22:G24"/>
    <mergeCell ref="H22:H24"/>
    <mergeCell ref="I22:I24"/>
    <mergeCell ref="J22:J24"/>
    <mergeCell ref="K22:K24"/>
    <mergeCell ref="L22:L24"/>
    <mergeCell ref="M22:M24"/>
    <mergeCell ref="N22:N24"/>
    <mergeCell ref="AX16:AX18"/>
    <mergeCell ref="AZ16:AZ18"/>
    <mergeCell ref="BA16:BA18"/>
    <mergeCell ref="AL22:AL24"/>
    <mergeCell ref="AM22:AM24"/>
    <mergeCell ref="AN22:AN24"/>
    <mergeCell ref="AQ22:AQ24"/>
    <mergeCell ref="AR22:AR24"/>
    <mergeCell ref="V22:V24"/>
    <mergeCell ref="W22:W24"/>
    <mergeCell ref="AI22:AI24"/>
    <mergeCell ref="AJ22:AJ24"/>
    <mergeCell ref="AK22:AK24"/>
    <mergeCell ref="AZ20:AZ21"/>
    <mergeCell ref="BA22:BA24"/>
    <mergeCell ref="BF22:BF24"/>
    <mergeCell ref="BG22:BG24"/>
    <mergeCell ref="BL22:BL24"/>
    <mergeCell ref="BM22:BM24"/>
    <mergeCell ref="AU22:AU24"/>
    <mergeCell ref="AV22:AV24"/>
    <mergeCell ref="AX22:AX24"/>
    <mergeCell ref="AZ22:AZ24"/>
  </mergeCells>
  <conditionalFormatting sqref="L7:N7 L8:M9 L17:M18 L15:N15 L25:N25 L23:M24">
    <cfRule type="expression" dxfId="189" priority="316">
      <formula>IF($L7="Muy alta",TRUE,FALSE)</formula>
    </cfRule>
    <cfRule type="expression" dxfId="188" priority="317">
      <formula>IF($L7="Alta",TRUE,FALSE)</formula>
    </cfRule>
    <cfRule type="expression" dxfId="187" priority="318">
      <formula>IF($L7="Media",TRUE,FALSE)</formula>
    </cfRule>
    <cfRule type="expression" dxfId="186" priority="320">
      <formula>IF($L7="Baja",TRUE,FALSE)</formula>
    </cfRule>
    <cfRule type="expression" dxfId="185" priority="321">
      <formula>IF($L7="Muy Baja",TRUE,FALSE)</formula>
    </cfRule>
  </conditionalFormatting>
  <conditionalFormatting sqref="U7:V7 U8:U9 U17:U18 AM16:AN18 U15:V15 U25:V25 AM15:AP15 U23:U24 AM22:AP25">
    <cfRule type="expression" dxfId="184" priority="306">
      <formula>IF($U7=100%,TRUE,FALSE)</formula>
    </cfRule>
    <cfRule type="expression" dxfId="183" priority="307">
      <formula>IF($U7=80%,TRUE,FALSE)</formula>
    </cfRule>
    <cfRule type="expression" dxfId="182" priority="308">
      <formula>IF($U7=60%,TRUE,FALSE)</formula>
    </cfRule>
    <cfRule type="expression" dxfId="181" priority="309">
      <formula>IF($U7=40%,TRUE,FALSE)</formula>
    </cfRule>
    <cfRule type="expression" dxfId="180" priority="310">
      <formula>IF($U7=20%,TRUE,FALSE)</formula>
    </cfRule>
  </conditionalFormatting>
  <conditionalFormatting sqref="Q7:Q9 Q15:Q18 Q22:Q25">
    <cfRule type="expression" dxfId="179" priority="290">
      <formula>IF($Q7="Catastrofico 100%",TRUE,FALSE)</formula>
    </cfRule>
    <cfRule type="expression" dxfId="178" priority="291">
      <formula>IF($Q7="Mayor 80%",TRUE,FALSE)</formula>
    </cfRule>
    <cfRule type="expression" dxfId="177" priority="292">
      <formula>IF($Q7="Moderado 60%",TRUE,FALSE)</formula>
    </cfRule>
    <cfRule type="expression" dxfId="176" priority="293">
      <formula>IF($Q7="Menor 40%",TRUE,FALSE)</formula>
    </cfRule>
    <cfRule type="expression" dxfId="175" priority="294">
      <formula>IF($Q7="Leve 20%",TRUE,FALSE)</formula>
    </cfRule>
  </conditionalFormatting>
  <conditionalFormatting sqref="S7:S9 S15:S18 S22:S25">
    <cfRule type="expression" dxfId="174" priority="285">
      <formula>IF($S7="Catastrofico 100%",TRUE,FALSE)</formula>
    </cfRule>
    <cfRule type="expression" dxfId="173" priority="286">
      <formula>IF($S7="Mayor 80%",TRUE,FALSE)</formula>
    </cfRule>
    <cfRule type="expression" dxfId="172" priority="287">
      <formula>IF($S7="Moderado 60%",TRUE,FALSE)</formula>
    </cfRule>
    <cfRule type="expression" dxfId="171" priority="288">
      <formula>IF($S7="Menor 40%",TRUE,FALSE)</formula>
    </cfRule>
    <cfRule type="expression" dxfId="170" priority="289">
      <formula>IF($S7="Leve 20%",TRUE,FALSE)</formula>
    </cfRule>
  </conditionalFormatting>
  <conditionalFormatting sqref="AN7:AP7 AN8:AN9">
    <cfRule type="expression" dxfId="169" priority="280">
      <formula>IF($U7=100%,TRUE,FALSE)</formula>
    </cfRule>
    <cfRule type="expression" dxfId="168" priority="281">
      <formula>IF($U7=80%,TRUE,FALSE)</formula>
    </cfRule>
    <cfRule type="expression" dxfId="167" priority="282">
      <formula>IF($U7=60%,TRUE,FALSE)</formula>
    </cfRule>
    <cfRule type="expression" dxfId="166" priority="283">
      <formula>IF($U7=40%,TRUE,FALSE)</formula>
    </cfRule>
    <cfRule type="expression" dxfId="165" priority="284">
      <formula>IF($U7=20%,TRUE,FALSE)</formula>
    </cfRule>
  </conditionalFormatting>
  <conditionalFormatting sqref="AJ7:AJ9 AJ15:AK18 AJ22:AK25">
    <cfRule type="expression" dxfId="164" priority="271">
      <formula>IF($AJ7="Muy alta",TRUE,FALSE)</formula>
    </cfRule>
    <cfRule type="expression" dxfId="163" priority="272">
      <formula>IF($AJ7="Alta",TRUE,FALSE)</formula>
    </cfRule>
    <cfRule type="expression" dxfId="162" priority="273">
      <formula>IF($AJ7="Media",TRUE,FALSE)</formula>
    </cfRule>
    <cfRule type="expression" dxfId="161" priority="274">
      <formula>IF($AJ7="Baja",TRUE,FALSE)</formula>
    </cfRule>
    <cfRule type="expression" dxfId="160" priority="275">
      <formula>IF($AJ7="Muy baja",TRUE,FALSE)</formula>
    </cfRule>
  </conditionalFormatting>
  <conditionalFormatting sqref="AK7:AK9">
    <cfRule type="expression" dxfId="159" priority="266">
      <formula>IF($AJ7="Muy alta",TRUE,FALSE)</formula>
    </cfRule>
    <cfRule type="expression" dxfId="158" priority="267">
      <formula>IF($AJ7="Alta",TRUE,FALSE)</formula>
    </cfRule>
    <cfRule type="expression" dxfId="157" priority="268">
      <formula>IF($AJ7="Media",TRUE,FALSE)</formula>
    </cfRule>
    <cfRule type="expression" dxfId="156" priority="269">
      <formula>IF($AJ7="Baja",TRUE,FALSE)</formula>
    </cfRule>
    <cfRule type="expression" dxfId="155" priority="270">
      <formula>IF($AJ7="Muy baja",TRUE,FALSE)</formula>
    </cfRule>
  </conditionalFormatting>
  <conditionalFormatting sqref="AM7:AM9">
    <cfRule type="expression" dxfId="154" priority="261">
      <formula>IF($U7=100%,TRUE,FALSE)</formula>
    </cfRule>
    <cfRule type="expression" dxfId="153" priority="262">
      <formula>IF($U7=80%,TRUE,FALSE)</formula>
    </cfRule>
    <cfRule type="expression" dxfId="152" priority="263">
      <formula>IF($U7=60%,TRUE,FALSE)</formula>
    </cfRule>
    <cfRule type="expression" dxfId="151" priority="264">
      <formula>IF($U7=40%,TRUE,FALSE)</formula>
    </cfRule>
    <cfRule type="expression" dxfId="150" priority="265">
      <formula>IF($U7=20%,TRUE,FALSE)</formula>
    </cfRule>
  </conditionalFormatting>
  <conditionalFormatting sqref="L10:N10 L11:M14">
    <cfRule type="expression" dxfId="149" priority="252">
      <formula>IF($L10="Muy alta",TRUE,FALSE)</formula>
    </cfRule>
    <cfRule type="expression" dxfId="148" priority="253">
      <formula>IF($L10="Alta",TRUE,FALSE)</formula>
    </cfRule>
    <cfRule type="expression" dxfId="147" priority="254">
      <formula>IF($L10="Media",TRUE,FALSE)</formula>
    </cfRule>
    <cfRule type="expression" dxfId="146" priority="255">
      <formula>IF($L10="Baja",TRUE,FALSE)</formula>
    </cfRule>
    <cfRule type="expression" dxfId="145" priority="256">
      <formula>IF($L10="Muy Baja",TRUE,FALSE)</formula>
    </cfRule>
  </conditionalFormatting>
  <conditionalFormatting sqref="U10:V10 U11:U14">
    <cfRule type="expression" dxfId="144" priority="247">
      <formula>IF($U10=100%,TRUE,FALSE)</formula>
    </cfRule>
    <cfRule type="expression" dxfId="143" priority="248">
      <formula>IF($U10=80%,TRUE,FALSE)</formula>
    </cfRule>
    <cfRule type="expression" dxfId="142" priority="249">
      <formula>IF($U10=60%,TRUE,FALSE)</formula>
    </cfRule>
    <cfRule type="expression" dxfId="141" priority="250">
      <formula>IF($U10=40%,TRUE,FALSE)</formula>
    </cfRule>
    <cfRule type="expression" dxfId="140" priority="251">
      <formula>IF($U10=20%,TRUE,FALSE)</formula>
    </cfRule>
  </conditionalFormatting>
  <conditionalFormatting sqref="Q10:Q14">
    <cfRule type="expression" dxfId="139" priority="242">
      <formula>IF($Q10="Catastrofico 100%",TRUE,FALSE)</formula>
    </cfRule>
    <cfRule type="expression" dxfId="138" priority="243">
      <formula>IF($Q10="Mayor 80%",TRUE,FALSE)</formula>
    </cfRule>
    <cfRule type="expression" dxfId="137" priority="244">
      <formula>IF($Q10="Moderado 60%",TRUE,FALSE)</formula>
    </cfRule>
    <cfRule type="expression" dxfId="136" priority="245">
      <formula>IF($Q10="Menor 40%",TRUE,FALSE)</formula>
    </cfRule>
    <cfRule type="expression" dxfId="135" priority="246">
      <formula>IF($Q10="Leve 20%",TRUE,FALSE)</formula>
    </cfRule>
  </conditionalFormatting>
  <conditionalFormatting sqref="S10:S14">
    <cfRule type="expression" dxfId="134" priority="237">
      <formula>IF($S10="Catastrofico 100%",TRUE,FALSE)</formula>
    </cfRule>
    <cfRule type="expression" dxfId="133" priority="238">
      <formula>IF($S10="Mayor 80%",TRUE,FALSE)</formula>
    </cfRule>
    <cfRule type="expression" dxfId="132" priority="239">
      <formula>IF($S10="Moderado 60%",TRUE,FALSE)</formula>
    </cfRule>
    <cfRule type="expression" dxfId="131" priority="240">
      <formula>IF($S10="Menor 40%",TRUE,FALSE)</formula>
    </cfRule>
    <cfRule type="expression" dxfId="130" priority="241">
      <formula>IF($S10="Leve 20%",TRUE,FALSE)</formula>
    </cfRule>
  </conditionalFormatting>
  <conditionalFormatting sqref="AN10:AP14">
    <cfRule type="expression" dxfId="129" priority="232">
      <formula>IF($U10=100%,TRUE,FALSE)</formula>
    </cfRule>
    <cfRule type="expression" dxfId="128" priority="233">
      <formula>IF($U10=80%,TRUE,FALSE)</formula>
    </cfRule>
    <cfRule type="expression" dxfId="127" priority="234">
      <formula>IF($U10=60%,TRUE,FALSE)</formula>
    </cfRule>
    <cfRule type="expression" dxfId="126" priority="235">
      <formula>IF($U10=40%,TRUE,FALSE)</formula>
    </cfRule>
    <cfRule type="expression" dxfId="125" priority="236">
      <formula>IF($U10=20%,TRUE,FALSE)</formula>
    </cfRule>
  </conditionalFormatting>
  <conditionalFormatting sqref="AJ10:AJ14">
    <cfRule type="expression" dxfId="124" priority="223">
      <formula>IF($AJ10="Muy alta",TRUE,FALSE)</formula>
    </cfRule>
    <cfRule type="expression" dxfId="123" priority="224">
      <formula>IF($AJ10="Alta",TRUE,FALSE)</formula>
    </cfRule>
    <cfRule type="expression" dxfId="122" priority="225">
      <formula>IF($AJ10="Media",TRUE,FALSE)</formula>
    </cfRule>
    <cfRule type="expression" dxfId="121" priority="226">
      <formula>IF($AJ10="Baja",TRUE,FALSE)</formula>
    </cfRule>
    <cfRule type="expression" dxfId="120" priority="227">
      <formula>IF($AJ10="Muy baja",TRUE,FALSE)</formula>
    </cfRule>
  </conditionalFormatting>
  <conditionalFormatting sqref="AK10:AK14">
    <cfRule type="expression" dxfId="119" priority="218">
      <formula>IF($AJ10="Muy alta",TRUE,FALSE)</formula>
    </cfRule>
    <cfRule type="expression" dxfId="118" priority="219">
      <formula>IF($AJ10="Alta",TRUE,FALSE)</formula>
    </cfRule>
    <cfRule type="expression" dxfId="117" priority="220">
      <formula>IF($AJ10="Media",TRUE,FALSE)</formula>
    </cfRule>
    <cfRule type="expression" dxfId="116" priority="221">
      <formula>IF($AJ10="Baja",TRUE,FALSE)</formula>
    </cfRule>
    <cfRule type="expression" dxfId="115" priority="222">
      <formula>IF($AJ10="Muy baja",TRUE,FALSE)</formula>
    </cfRule>
  </conditionalFormatting>
  <conditionalFormatting sqref="AM10:AM14">
    <cfRule type="expression" dxfId="114" priority="213">
      <formula>IF($U10=100%,TRUE,FALSE)</formula>
    </cfRule>
    <cfRule type="expression" dxfId="113" priority="214">
      <formula>IF($U10=80%,TRUE,FALSE)</formula>
    </cfRule>
    <cfRule type="expression" dxfId="112" priority="215">
      <formula>IF($U10=60%,TRUE,FALSE)</formula>
    </cfRule>
    <cfRule type="expression" dxfId="111" priority="216">
      <formula>IF($U10=40%,TRUE,FALSE)</formula>
    </cfRule>
    <cfRule type="expression" dxfId="110" priority="217">
      <formula>IF($U10=20%,TRUE,FALSE)</formula>
    </cfRule>
  </conditionalFormatting>
  <conditionalFormatting sqref="L16:N16">
    <cfRule type="expression" dxfId="109" priority="204">
      <formula>IF($L16="Muy alta",TRUE,FALSE)</formula>
    </cfRule>
    <cfRule type="expression" dxfId="108" priority="205">
      <formula>IF($L16="Alta",TRUE,FALSE)</formula>
    </cfRule>
    <cfRule type="expression" dxfId="107" priority="206">
      <formula>IF($L16="Media",TRUE,FALSE)</formula>
    </cfRule>
    <cfRule type="expression" dxfId="106" priority="207">
      <formula>IF($L16="Baja",TRUE,FALSE)</formula>
    </cfRule>
    <cfRule type="expression" dxfId="105" priority="208">
      <formula>IF($L16="Muy Baja",TRUE,FALSE)</formula>
    </cfRule>
  </conditionalFormatting>
  <conditionalFormatting sqref="U16:V16">
    <cfRule type="expression" dxfId="104" priority="199">
      <formula>IF($U16=100%,TRUE,FALSE)</formula>
    </cfRule>
    <cfRule type="expression" dxfId="103" priority="200">
      <formula>IF($U16=80%,TRUE,FALSE)</formula>
    </cfRule>
    <cfRule type="expression" dxfId="102" priority="201">
      <formula>IF($U16=60%,TRUE,FALSE)</formula>
    </cfRule>
    <cfRule type="expression" dxfId="101" priority="202">
      <formula>IF($U16=40%,TRUE,FALSE)</formula>
    </cfRule>
    <cfRule type="expression" dxfId="100" priority="203">
      <formula>IF($U16=20%,TRUE,FALSE)</formula>
    </cfRule>
  </conditionalFormatting>
  <conditionalFormatting sqref="L19:N19">
    <cfRule type="expression" dxfId="99" priority="156">
      <formula>IF($L19="Muy alta",TRUE,FALSE)</formula>
    </cfRule>
    <cfRule type="expression" dxfId="98" priority="157">
      <formula>IF($L19="Alta",TRUE,FALSE)</formula>
    </cfRule>
    <cfRule type="expression" dxfId="97" priority="158">
      <formula>IF($L19="Media",TRUE,FALSE)</formula>
    </cfRule>
    <cfRule type="expression" dxfId="96" priority="159">
      <formula>IF($L19="Baja",TRUE,FALSE)</formula>
    </cfRule>
    <cfRule type="expression" dxfId="95" priority="160">
      <formula>IF($L19="Muy Baja",TRUE,FALSE)</formula>
    </cfRule>
  </conditionalFormatting>
  <conditionalFormatting sqref="U19:V19 AM19:AP19">
    <cfRule type="expression" dxfId="94" priority="151">
      <formula>IF($U19=100%,TRUE,FALSE)</formula>
    </cfRule>
    <cfRule type="expression" dxfId="93" priority="152">
      <formula>IF($U19=80%,TRUE,FALSE)</formula>
    </cfRule>
    <cfRule type="expression" dxfId="92" priority="153">
      <formula>IF($U19=60%,TRUE,FALSE)</formula>
    </cfRule>
    <cfRule type="expression" dxfId="91" priority="154">
      <formula>IF($U19=40%,TRUE,FALSE)</formula>
    </cfRule>
    <cfRule type="expression" dxfId="90" priority="155">
      <formula>IF($U19=20%,TRUE,FALSE)</formula>
    </cfRule>
  </conditionalFormatting>
  <conditionalFormatting sqref="Q19">
    <cfRule type="expression" dxfId="89" priority="146">
      <formula>IF($Q19="Catastrofico 100%",TRUE,FALSE)</formula>
    </cfRule>
    <cfRule type="expression" dxfId="88" priority="147">
      <formula>IF($Q19="Mayor 80%",TRUE,FALSE)</formula>
    </cfRule>
    <cfRule type="expression" dxfId="87" priority="148">
      <formula>IF($Q19="Moderado 60%",TRUE,FALSE)</formula>
    </cfRule>
    <cfRule type="expression" dxfId="86" priority="149">
      <formula>IF($Q19="Menor 40%",TRUE,FALSE)</formula>
    </cfRule>
    <cfRule type="expression" dxfId="85" priority="150">
      <formula>IF($Q19="Leve 20%",TRUE,FALSE)</formula>
    </cfRule>
  </conditionalFormatting>
  <conditionalFormatting sqref="S19">
    <cfRule type="expression" dxfId="84" priority="141">
      <formula>IF($S19="Catastrofico 100%",TRUE,FALSE)</formula>
    </cfRule>
    <cfRule type="expression" dxfId="83" priority="142">
      <formula>IF($S19="Mayor 80%",TRUE,FALSE)</formula>
    </cfRule>
    <cfRule type="expression" dxfId="82" priority="143">
      <formula>IF($S19="Moderado 60%",TRUE,FALSE)</formula>
    </cfRule>
    <cfRule type="expression" dxfId="81" priority="144">
      <formula>IF($S19="Menor 40%",TRUE,FALSE)</formula>
    </cfRule>
    <cfRule type="expression" dxfId="80" priority="145">
      <formula>IF($S19="Leve 20%",TRUE,FALSE)</formula>
    </cfRule>
  </conditionalFormatting>
  <conditionalFormatting sqref="AJ19:AK19">
    <cfRule type="expression" dxfId="79" priority="132">
      <formula>IF($AJ19="Muy alta",TRUE,FALSE)</formula>
    </cfRule>
    <cfRule type="expression" dxfId="78" priority="133">
      <formula>IF($AJ19="Alta",TRUE,FALSE)</formula>
    </cfRule>
    <cfRule type="expression" dxfId="77" priority="134">
      <formula>IF($AJ19="Media",TRUE,FALSE)</formula>
    </cfRule>
    <cfRule type="expression" dxfId="76" priority="135">
      <formula>IF($AJ19="Baja",TRUE,FALSE)</formula>
    </cfRule>
    <cfRule type="expression" dxfId="75" priority="136">
      <formula>IF($AJ19="Muy baja",TRUE,FALSE)</formula>
    </cfRule>
  </conditionalFormatting>
  <conditionalFormatting sqref="N21">
    <cfRule type="expression" dxfId="74" priority="127">
      <formula>IF($L21="Muy alta",TRUE,FALSE)</formula>
    </cfRule>
    <cfRule type="expression" dxfId="73" priority="128">
      <formula>IF($L21="Alta",TRUE,FALSE)</formula>
    </cfRule>
    <cfRule type="expression" dxfId="72" priority="129">
      <formula>IF($L21="Media",TRUE,FALSE)</formula>
    </cfRule>
    <cfRule type="expression" dxfId="71" priority="130">
      <formula>IF($L21="Baja",TRUE,FALSE)</formula>
    </cfRule>
    <cfRule type="expression" dxfId="70" priority="131">
      <formula>IF($L21="Muy Baja",TRUE,FALSE)</formula>
    </cfRule>
  </conditionalFormatting>
  <conditionalFormatting sqref="V21 AO21:AP21">
    <cfRule type="expression" dxfId="69" priority="122">
      <formula>IF($U21=100%,TRUE,FALSE)</formula>
    </cfRule>
    <cfRule type="expression" dxfId="68" priority="123">
      <formula>IF($U21=80%,TRUE,FALSE)</formula>
    </cfRule>
    <cfRule type="expression" dxfId="67" priority="124">
      <formula>IF($U21=60%,TRUE,FALSE)</formula>
    </cfRule>
    <cfRule type="expression" dxfId="66" priority="125">
      <formula>IF($U21=40%,TRUE,FALSE)</formula>
    </cfRule>
    <cfRule type="expression" dxfId="65" priority="126">
      <formula>IF($U21=20%,TRUE,FALSE)</formula>
    </cfRule>
  </conditionalFormatting>
  <conditionalFormatting sqref="L22:N22">
    <cfRule type="expression" dxfId="64" priority="98">
      <formula>IF($L22="Muy alta",TRUE,FALSE)</formula>
    </cfRule>
    <cfRule type="expression" dxfId="63" priority="99">
      <formula>IF($L22="Alta",TRUE,FALSE)</formula>
    </cfRule>
    <cfRule type="expression" dxfId="62" priority="100">
      <formula>IF($L22="Media",TRUE,FALSE)</formula>
    </cfRule>
    <cfRule type="expression" dxfId="61" priority="101">
      <formula>IF($L22="Baja",TRUE,FALSE)</formula>
    </cfRule>
    <cfRule type="expression" dxfId="60" priority="102">
      <formula>IF($L22="Muy Baja",TRUE,FALSE)</formula>
    </cfRule>
  </conditionalFormatting>
  <conditionalFormatting sqref="U22:V22">
    <cfRule type="expression" dxfId="59" priority="93">
      <formula>IF($U22=100%,TRUE,FALSE)</formula>
    </cfRule>
    <cfRule type="expression" dxfId="58" priority="94">
      <formula>IF($U22=80%,TRUE,FALSE)</formula>
    </cfRule>
    <cfRule type="expression" dxfId="57" priority="95">
      <formula>IF($U22=60%,TRUE,FALSE)</formula>
    </cfRule>
    <cfRule type="expression" dxfId="56" priority="96">
      <formula>IF($U22=40%,TRUE,FALSE)</formula>
    </cfRule>
    <cfRule type="expression" dxfId="55" priority="97">
      <formula>IF($U22=20%,TRUE,FALSE)</formula>
    </cfRule>
  </conditionalFormatting>
  <conditionalFormatting sqref="AO16:AP16">
    <cfRule type="expression" dxfId="54" priority="50">
      <formula>IF($U16=100%,TRUE,FALSE)</formula>
    </cfRule>
    <cfRule type="expression" dxfId="53" priority="51">
      <formula>IF($U16=80%,TRUE,FALSE)</formula>
    </cfRule>
    <cfRule type="expression" dxfId="52" priority="52">
      <formula>IF($U16=60%,TRUE,FALSE)</formula>
    </cfRule>
    <cfRule type="expression" dxfId="51" priority="53">
      <formula>IF($U16=40%,TRUE,FALSE)</formula>
    </cfRule>
    <cfRule type="expression" dxfId="50" priority="54">
      <formula>IF($U16=20%,TRUE,FALSE)</formula>
    </cfRule>
  </conditionalFormatting>
  <conditionalFormatting sqref="AQ7:AQ19 AQ22:AQ25">
    <cfRule type="expression" dxfId="49" priority="38">
      <formula>IF($AQ7="Bajo",TRUE,FALSE)</formula>
    </cfRule>
    <cfRule type="expression" dxfId="48" priority="39">
      <formula>IF($AQ7="Moderado",TRUE,FALSE)</formula>
    </cfRule>
    <cfRule type="expression" dxfId="47" priority="40">
      <formula>IF($AQ7="Alto",TRUE,FALSE)</formula>
    </cfRule>
    <cfRule type="expression" dxfId="46" priority="41">
      <formula>IF($AQ7="Extremo",TRUE,FALSE)</formula>
    </cfRule>
  </conditionalFormatting>
  <conditionalFormatting sqref="W7:W19 W22:W25">
    <cfRule type="expression" dxfId="45" priority="34">
      <formula>IF($W7="Bajo",TRUE,FALSE)</formula>
    </cfRule>
    <cfRule type="expression" dxfId="44" priority="35">
      <formula>IF($W7="Moderado",TRUE,FALSE)</formula>
    </cfRule>
    <cfRule type="expression" dxfId="43" priority="36">
      <formula>IF($W7="Alto",TRUE,FALSE)</formula>
    </cfRule>
    <cfRule type="expression" dxfId="42" priority="37">
      <formula>IF($W7="Extremo",TRUE,FALSE)</formula>
    </cfRule>
  </conditionalFormatting>
  <conditionalFormatting sqref="L20:N20">
    <cfRule type="expression" dxfId="41" priority="29">
      <formula>IF($L20="Muy alta",TRUE,FALSE)</formula>
    </cfRule>
    <cfRule type="expression" dxfId="40" priority="30">
      <formula>IF($L20="Alta",TRUE,FALSE)</formula>
    </cfRule>
    <cfRule type="expression" dxfId="39" priority="31">
      <formula>IF($L20="Media",TRUE,FALSE)</formula>
    </cfRule>
    <cfRule type="expression" dxfId="38" priority="32">
      <formula>IF($L20="Baja",TRUE,FALSE)</formula>
    </cfRule>
    <cfRule type="expression" dxfId="37" priority="33">
      <formula>IF($L20="Muy Baja",TRUE,FALSE)</formula>
    </cfRule>
  </conditionalFormatting>
  <conditionalFormatting sqref="U20:V20 AM20:AP20">
    <cfRule type="expression" dxfId="36" priority="24">
      <formula>IF($U20=100%,TRUE,FALSE)</formula>
    </cfRule>
    <cfRule type="expression" dxfId="35" priority="25">
      <formula>IF($U20=80%,TRUE,FALSE)</formula>
    </cfRule>
    <cfRule type="expression" dxfId="34" priority="26">
      <formula>IF($U20=60%,TRUE,FALSE)</formula>
    </cfRule>
    <cfRule type="expression" dxfId="33" priority="27">
      <formula>IF($U20=40%,TRUE,FALSE)</formula>
    </cfRule>
    <cfRule type="expression" dxfId="32" priority="28">
      <formula>IF($U20=20%,TRUE,FALSE)</formula>
    </cfRule>
  </conditionalFormatting>
  <conditionalFormatting sqref="Q20">
    <cfRule type="expression" dxfId="31" priority="19">
      <formula>IF($Q20="Catastrofico 100%",TRUE,FALSE)</formula>
    </cfRule>
    <cfRule type="expression" dxfId="30" priority="20">
      <formula>IF($Q20="Mayor 80%",TRUE,FALSE)</formula>
    </cfRule>
    <cfRule type="expression" dxfId="29" priority="21">
      <formula>IF($Q20="Moderado 60%",TRUE,FALSE)</formula>
    </cfRule>
    <cfRule type="expression" dxfId="28" priority="22">
      <formula>IF($Q20="Menor 40%",TRUE,FALSE)</formula>
    </cfRule>
    <cfRule type="expression" dxfId="27" priority="23">
      <formula>IF($Q20="Leve 20%",TRUE,FALSE)</formula>
    </cfRule>
  </conditionalFormatting>
  <conditionalFormatting sqref="S20">
    <cfRule type="expression" dxfId="26" priority="14">
      <formula>IF($S20="Catastrofico 100%",TRUE,FALSE)</formula>
    </cfRule>
    <cfRule type="expression" dxfId="25" priority="15">
      <formula>IF($S20="Mayor 80%",TRUE,FALSE)</formula>
    </cfRule>
    <cfRule type="expression" dxfId="24" priority="16">
      <formula>IF($S20="Moderado 60%",TRUE,FALSE)</formula>
    </cfRule>
    <cfRule type="expression" dxfId="23" priority="17">
      <formula>IF($S20="Menor 40%",TRUE,FALSE)</formula>
    </cfRule>
    <cfRule type="expression" dxfId="22" priority="18">
      <formula>IF($S20="Leve 20%",TRUE,FALSE)</formula>
    </cfRule>
  </conditionalFormatting>
  <conditionalFormatting sqref="AJ20:AK20">
    <cfRule type="expression" dxfId="21" priority="9">
      <formula>IF($AJ20="Muy alta",TRUE,FALSE)</formula>
    </cfRule>
    <cfRule type="expression" dxfId="20" priority="10">
      <formula>IF($AJ20="Alta",TRUE,FALSE)</formula>
    </cfRule>
    <cfRule type="expression" dxfId="19" priority="11">
      <formula>IF($AJ20="Media",TRUE,FALSE)</formula>
    </cfRule>
    <cfRule type="expression" dxfId="18" priority="12">
      <formula>IF($AJ20="Baja",TRUE,FALSE)</formula>
    </cfRule>
    <cfRule type="expression" dxfId="17" priority="13">
      <formula>IF($AJ20="Muy baja",TRUE,FALSE)</formula>
    </cfRule>
  </conditionalFormatting>
  <conditionalFormatting sqref="AQ20">
    <cfRule type="expression" dxfId="16" priority="5">
      <formula>IF($AQ20="Bajo",TRUE,FALSE)</formula>
    </cfRule>
    <cfRule type="expression" dxfId="15" priority="6">
      <formula>IF($AQ20="Moderado",TRUE,FALSE)</formula>
    </cfRule>
    <cfRule type="expression" dxfId="14" priority="7">
      <formula>IF($AQ20="Alto",TRUE,FALSE)</formula>
    </cfRule>
    <cfRule type="expression" dxfId="13" priority="8">
      <formula>IF($AQ20="Extremo",TRUE,FALSE)</formula>
    </cfRule>
  </conditionalFormatting>
  <conditionalFormatting sqref="W20">
    <cfRule type="expression" dxfId="12" priority="1">
      <formula>IF($W20="Bajo",TRUE,FALSE)</formula>
    </cfRule>
    <cfRule type="expression" dxfId="11" priority="2">
      <formula>IF($W20="Moderado",TRUE,FALSE)</formula>
    </cfRule>
    <cfRule type="expression" dxfId="10" priority="3">
      <formula>IF($W20="Alto",TRUE,FALSE)</formula>
    </cfRule>
    <cfRule type="expression" dxfId="9" priority="4">
      <formula>IF($W20="Extremo",TRUE,FALSE)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K10 K19:K20 K22 K25 K15:K16</xm:sqref>
        </x14:dataValidation>
        <x14:dataValidation type="list" allowBlank="1" showInputMessage="1" showErrorMessage="1" xr:uid="{161664FB-FB43-46A2-ACA3-A1D959DBE1E8}">
          <x14:formula1>
            <xm:f>Listas!$E$3:$E$7</xm:f>
          </x14:formula1>
          <xm:sqref>O7 O10 O19:O20 O22 O25 O15:O16</xm:sqref>
        </x14:dataValidation>
        <x14:dataValidation type="list" allowBlank="1" showInputMessage="1" showErrorMessage="1" xr:uid="{CE63960E-9783-4930-BB1A-C82EC5B2BDFA}">
          <x14:formula1>
            <xm:f>Listas!$F$3:$F$7</xm:f>
          </x14:formula1>
          <xm:sqref>P7 P10 P19:P20 P22 P25 P15:P16</xm:sqref>
        </x14:dataValidation>
        <x14:dataValidation type="list" allowBlank="1" showInputMessage="1" showErrorMessage="1" xr:uid="{BC795DE6-5D32-4AE9-9E87-F5BDD0C633CF}">
          <x14:formula1>
            <xm:f>Listas!$I$2:$I$3</xm:f>
          </x14:formula1>
          <xm:sqref>AD24:AD25 AC23:AD23 AC19:AC22 AD16:AD22 AC25:AD25 AC7:AD15 AC16</xm:sqref>
        </x14:dataValidation>
        <x14:dataValidation type="list" allowBlank="1" showInputMessage="1" showErrorMessage="1" xr:uid="{2C27F230-6833-4B66-91EB-0AC5B9E00340}">
          <x14:formula1>
            <xm:f>Listas!$N$2:$N$5</xm:f>
          </x14:formula1>
          <xm:sqref>AR7 AR10 AR19:AR20 AR22 AR25 AR15:AR16</xm:sqref>
        </x14:dataValidation>
        <x14:dataValidation type="list" allowBlank="1" showInputMessage="1" showErrorMessage="1" xr:uid="{008DCCA4-6B15-4E9E-BF0B-024B6C2A85D2}">
          <x14:formula1>
            <xm:f>Listas!$A$2:$A$10</xm:f>
          </x14:formula1>
          <xm:sqref>J7 J10 J19:J20 J22 J25 J15:J16</xm:sqref>
        </x14:dataValidation>
        <x14:dataValidation type="list" allowBlank="1" showInputMessage="1" showErrorMessage="1" xr:uid="{1651180C-A264-4DBE-8DDC-1E33069FADA3}">
          <x14:formula1>
            <xm:f>Listas!$R$2:$R$3</xm:f>
          </x14:formula1>
          <xm:sqref>B7 B10 B19:B20 B22 B25 B15:B16</xm:sqref>
        </x14:dataValidation>
        <x14:dataValidation type="list" allowBlank="1" showInputMessage="1" showErrorMessage="1" xr:uid="{C02F0F0B-BE94-4170-B066-729F35051F44}">
          <x14:formula1>
            <xm:f>Listas!$T$2:$T$3</xm:f>
          </x14:formula1>
          <xm:sqref>BF7 AZ7 BL7 BL10 BF10 AZ10 BF19:BF22 BL15:BL16 BL19:BL22 BF25 BF15:BF16 AZ25 AZ15:AZ16 BL25 AZ19:AZ20 AZ22</xm:sqref>
        </x14:dataValidation>
        <x14:dataValidation type="list" allowBlank="1" showInputMessage="1" showErrorMessage="1" xr:uid="{F4C3936E-7187-4E9B-9409-5FEAD27D909E}">
          <x14:formula1>
            <xm:f>Listas!$H$2:$H$4</xm:f>
          </x14:formula1>
          <xm:sqref>AA7:AA23 AA25</xm:sqref>
        </x14:dataValidation>
        <x14:dataValidation type="list" allowBlank="1" showInputMessage="1" showErrorMessage="1" xr:uid="{2F1CA850-B5CC-4D9E-887D-25F63C0DF97B}">
          <x14:formula1>
            <xm:f>Listas!$J$2:$J$3</xm:f>
          </x14:formula1>
          <xm:sqref>AF7:AF23 AF25</xm:sqref>
        </x14:dataValidation>
        <x14:dataValidation type="list" allowBlank="1" showInputMessage="1" showErrorMessage="1" xr:uid="{B34E9BD0-E261-482D-BFD0-A58D3E1817FF}">
          <x14:formula1>
            <xm:f>Listas!$K$2:$K$3</xm:f>
          </x14:formula1>
          <xm:sqref>AG7:AG23 AG25</xm:sqref>
        </x14:dataValidation>
        <x14:dataValidation type="list" allowBlank="1" showInputMessage="1" showErrorMessage="1" xr:uid="{46975C80-A6DF-4BD4-BD1D-DB8F650B5A7F}">
          <x14:formula1>
            <xm:f>Listas!$L$2:$L$3</xm:f>
          </x14:formula1>
          <xm:sqref>AH7:AH23 AH25</xm:sqref>
        </x14:dataValidation>
        <x14:dataValidation type="list" allowBlank="1" showInputMessage="1" showErrorMessage="1" xr:uid="{46D6E266-95CA-41BA-99FE-E9CCB3C9174A}">
          <x14:formula1>
            <xm:f>Listas!$P$2:$P$4</xm:f>
          </x14:formula1>
          <xm:sqref>AW7:AW25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221</v>
      </c>
      <c r="E1" s="185" t="s">
        <v>222</v>
      </c>
      <c r="F1" s="185"/>
      <c r="H1" s="186" t="s">
        <v>16</v>
      </c>
      <c r="I1" s="186"/>
      <c r="J1" s="186"/>
      <c r="K1" s="186"/>
      <c r="L1" s="186"/>
      <c r="N1" s="15" t="s">
        <v>22</v>
      </c>
      <c r="P1" s="17" t="s">
        <v>45</v>
      </c>
      <c r="R1" s="17" t="s">
        <v>223</v>
      </c>
      <c r="T1" s="18" t="s">
        <v>48</v>
      </c>
    </row>
    <row r="2" spans="1:23" ht="49.5" customHeight="1">
      <c r="A2" s="19" t="s">
        <v>224</v>
      </c>
      <c r="C2" s="21" t="s">
        <v>137</v>
      </c>
      <c r="E2" s="24" t="s">
        <v>225</v>
      </c>
      <c r="F2" s="24" t="s">
        <v>31</v>
      </c>
      <c r="H2" s="32" t="s">
        <v>65</v>
      </c>
      <c r="I2" s="32" t="s">
        <v>226</v>
      </c>
      <c r="J2" s="32" t="s">
        <v>67</v>
      </c>
      <c r="K2" s="32" t="s">
        <v>82</v>
      </c>
      <c r="L2" s="32" t="s">
        <v>69</v>
      </c>
      <c r="N2" s="31" t="s">
        <v>227</v>
      </c>
      <c r="P2" s="47" t="s">
        <v>166</v>
      </c>
      <c r="R2" s="32" t="s">
        <v>53</v>
      </c>
      <c r="T2" s="36" t="s">
        <v>77</v>
      </c>
    </row>
    <row r="3" spans="1:23" ht="49.5" customHeight="1">
      <c r="A3" s="19" t="s">
        <v>228</v>
      </c>
      <c r="C3" s="21" t="s">
        <v>62</v>
      </c>
      <c r="E3" s="25" t="s">
        <v>229</v>
      </c>
      <c r="F3" s="25" t="s">
        <v>138</v>
      </c>
      <c r="H3" s="32" t="s">
        <v>81</v>
      </c>
      <c r="I3" s="32" t="s">
        <v>66</v>
      </c>
      <c r="J3" s="32" t="s">
        <v>90</v>
      </c>
      <c r="K3" s="32" t="s">
        <v>68</v>
      </c>
      <c r="L3" s="32" t="s">
        <v>230</v>
      </c>
      <c r="N3" s="33" t="s">
        <v>231</v>
      </c>
      <c r="P3" s="48" t="s">
        <v>74</v>
      </c>
      <c r="R3" s="32" t="s">
        <v>219</v>
      </c>
      <c r="T3" s="36" t="s">
        <v>232</v>
      </c>
    </row>
    <row r="4" spans="1:23" ht="96" customHeight="1">
      <c r="A4" s="19" t="s">
        <v>233</v>
      </c>
      <c r="C4" s="21" t="s">
        <v>100</v>
      </c>
      <c r="E4" s="25" t="s">
        <v>234</v>
      </c>
      <c r="F4" s="25" t="s">
        <v>101</v>
      </c>
      <c r="H4" s="32" t="s">
        <v>89</v>
      </c>
      <c r="I4" s="11"/>
      <c r="J4" s="11"/>
      <c r="K4" s="11"/>
      <c r="L4" s="11"/>
      <c r="N4" s="34" t="s">
        <v>235</v>
      </c>
      <c r="P4" s="47" t="s">
        <v>236</v>
      </c>
    </row>
    <row r="5" spans="1:23" ht="49.5" customHeight="1">
      <c r="A5" s="19" t="s">
        <v>237</v>
      </c>
      <c r="C5" s="21" t="s">
        <v>238</v>
      </c>
      <c r="E5" s="25" t="s">
        <v>239</v>
      </c>
      <c r="F5" s="25" t="s">
        <v>63</v>
      </c>
      <c r="N5" s="34" t="s">
        <v>240</v>
      </c>
    </row>
    <row r="6" spans="1:23" ht="49.5" customHeight="1">
      <c r="A6" s="19" t="s">
        <v>241</v>
      </c>
      <c r="C6" s="22" t="s">
        <v>242</v>
      </c>
      <c r="E6" s="25" t="s">
        <v>243</v>
      </c>
      <c r="F6" s="25" t="s">
        <v>244</v>
      </c>
      <c r="N6" s="30"/>
    </row>
    <row r="7" spans="1:23" ht="49.5" customHeight="1">
      <c r="A7" s="19" t="s">
        <v>245</v>
      </c>
      <c r="E7" s="25" t="s">
        <v>246</v>
      </c>
      <c r="F7" s="25" t="s">
        <v>247</v>
      </c>
    </row>
    <row r="8" spans="1:23" ht="49.5" customHeight="1">
      <c r="A8" s="19" t="s">
        <v>248</v>
      </c>
      <c r="C8" s="16" t="s">
        <v>249</v>
      </c>
      <c r="E8" s="23"/>
      <c r="F8" s="23"/>
    </row>
    <row r="9" spans="1:23" ht="51.75" customHeight="1">
      <c r="A9" s="19" t="s">
        <v>250</v>
      </c>
      <c r="C9" s="32" t="s">
        <v>251</v>
      </c>
    </row>
    <row r="10" spans="1:23" ht="55.5" customHeight="1">
      <c r="A10" s="19" t="s">
        <v>252</v>
      </c>
      <c r="C10" s="32" t="s">
        <v>253</v>
      </c>
      <c r="E10" s="23"/>
      <c r="F10" s="23"/>
    </row>
    <row r="11" spans="1:23" ht="40.5" customHeight="1">
      <c r="A11" s="19" t="s">
        <v>254</v>
      </c>
      <c r="C11" s="32" t="s">
        <v>255</v>
      </c>
    </row>
    <row r="12" spans="1:23" ht="40.5" customHeight="1">
      <c r="C12" s="32" t="s">
        <v>256</v>
      </c>
    </row>
    <row r="13" spans="1:23" ht="40.5" customHeight="1">
      <c r="C13" s="32" t="s">
        <v>257</v>
      </c>
    </row>
    <row r="14" spans="1:23" ht="40.5" customHeight="1"/>
    <row r="15" spans="1:23" ht="40.5" customHeight="1">
      <c r="V15" s="39"/>
    </row>
    <row r="16" spans="1:23">
      <c r="V16" s="40"/>
      <c r="W16" s="40"/>
    </row>
    <row r="17" spans="22:23">
      <c r="V17" s="40"/>
      <c r="W17" s="40"/>
    </row>
    <row r="18" spans="22:23">
      <c r="V18" s="40"/>
      <c r="W18" s="40"/>
    </row>
    <row r="19" spans="22:23">
      <c r="V19" s="40"/>
      <c r="W19" s="40"/>
    </row>
    <row r="20" spans="22:23">
      <c r="V20" s="40"/>
      <c r="W20" s="40"/>
    </row>
    <row r="21" spans="22:23">
      <c r="V21" s="40"/>
      <c r="W21" s="40"/>
    </row>
    <row r="22" spans="22:23">
      <c r="V22" s="40"/>
      <c r="W22" s="40"/>
    </row>
    <row r="23" spans="22:23">
      <c r="V23" s="40"/>
      <c r="W23" s="40"/>
    </row>
    <row r="24" spans="22:23">
      <c r="V24" s="40"/>
      <c r="W24" s="40"/>
    </row>
    <row r="25" spans="22:23">
      <c r="V25" s="40"/>
      <c r="W25" s="40"/>
    </row>
    <row r="26" spans="22:23">
      <c r="V26" s="40"/>
      <c r="W26" s="40"/>
    </row>
    <row r="27" spans="22:23">
      <c r="V27" s="40"/>
      <c r="W27" s="40"/>
    </row>
    <row r="28" spans="22:23">
      <c r="V28" s="40"/>
      <c r="W28" s="40"/>
    </row>
    <row r="29" spans="22:23">
      <c r="V29" s="40"/>
      <c r="W29" s="40"/>
    </row>
    <row r="30" spans="22:23">
      <c r="V30" s="40"/>
      <c r="W30" s="40"/>
    </row>
    <row r="31" spans="22:23">
      <c r="V31" s="40"/>
      <c r="W31" s="40"/>
    </row>
    <row r="32" spans="22:23">
      <c r="V32" s="40"/>
      <c r="W32" s="40"/>
    </row>
    <row r="33" spans="22:23">
      <c r="V33" s="40"/>
      <c r="W33" s="40"/>
    </row>
    <row r="34" spans="22:23">
      <c r="V34" s="40"/>
      <c r="W34" s="40"/>
    </row>
    <row r="35" spans="22:23">
      <c r="V35" s="40"/>
      <c r="W35" s="40"/>
    </row>
    <row r="36" spans="22:23">
      <c r="V36" s="40"/>
      <c r="W36" s="40"/>
    </row>
    <row r="37" spans="22:23">
      <c r="V37" s="40"/>
      <c r="W37" s="40"/>
    </row>
    <row r="38" spans="22:23">
      <c r="V38" s="40"/>
      <c r="W38" s="40"/>
    </row>
    <row r="39" spans="22:23">
      <c r="V39" s="40"/>
      <c r="W39" s="40"/>
    </row>
    <row r="40" spans="22:23">
      <c r="V40" s="40"/>
      <c r="W40" s="40"/>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1" customFormat="1" ht="48.75" customHeight="1">
      <c r="B1" s="187" t="s">
        <v>258</v>
      </c>
      <c r="C1" s="187"/>
      <c r="D1" s="187"/>
      <c r="E1" s="187"/>
      <c r="F1" s="187"/>
      <c r="G1" s="187"/>
      <c r="H1" s="187"/>
      <c r="I1" s="187"/>
      <c r="J1" s="187"/>
      <c r="K1" s="187"/>
    </row>
    <row r="2" spans="1:27">
      <c r="C2" s="44" t="s">
        <v>23</v>
      </c>
      <c r="D2" s="42"/>
    </row>
    <row r="3" spans="1:27">
      <c r="C3" s="43">
        <v>0.2</v>
      </c>
      <c r="D3" s="43">
        <v>0.4</v>
      </c>
      <c r="E3" s="43">
        <v>0.6</v>
      </c>
      <c r="F3" s="43">
        <v>0.8</v>
      </c>
      <c r="G3" s="43">
        <v>1</v>
      </c>
      <c r="H3" s="43"/>
      <c r="I3" s="43"/>
      <c r="J3" s="43"/>
      <c r="K3" s="43"/>
      <c r="L3" s="43"/>
      <c r="M3" s="43"/>
      <c r="N3" s="43"/>
      <c r="O3" s="43"/>
      <c r="P3" s="43"/>
      <c r="Q3" s="43"/>
      <c r="R3" s="43"/>
      <c r="S3" s="43"/>
      <c r="T3" s="43"/>
      <c r="U3" s="43"/>
      <c r="V3" s="43"/>
      <c r="W3" s="43"/>
      <c r="X3" s="43"/>
      <c r="Y3" s="43"/>
      <c r="Z3" s="43"/>
      <c r="AA3" s="43"/>
    </row>
    <row r="4" spans="1:27">
      <c r="A4" s="42" t="s">
        <v>35</v>
      </c>
      <c r="B4" s="43">
        <v>0.2</v>
      </c>
      <c r="C4" s="20" t="s">
        <v>259</v>
      </c>
      <c r="D4" s="20" t="s">
        <v>259</v>
      </c>
      <c r="E4" s="20" t="s">
        <v>260</v>
      </c>
      <c r="F4" s="20" t="s">
        <v>261</v>
      </c>
      <c r="G4" s="20" t="s">
        <v>262</v>
      </c>
    </row>
    <row r="5" spans="1:27">
      <c r="B5" s="43">
        <v>0.4</v>
      </c>
      <c r="C5" s="20" t="s">
        <v>259</v>
      </c>
      <c r="D5" s="20" t="s">
        <v>260</v>
      </c>
      <c r="E5" s="20" t="s">
        <v>260</v>
      </c>
      <c r="F5" s="20" t="s">
        <v>261</v>
      </c>
      <c r="G5" s="20" t="s">
        <v>262</v>
      </c>
    </row>
    <row r="6" spans="1:27">
      <c r="B6" s="43">
        <v>0.6</v>
      </c>
      <c r="C6" s="20" t="s">
        <v>260</v>
      </c>
      <c r="D6" s="20" t="s">
        <v>260</v>
      </c>
      <c r="E6" s="20" t="s">
        <v>260</v>
      </c>
      <c r="F6" s="20" t="s">
        <v>261</v>
      </c>
      <c r="G6" s="20" t="s">
        <v>262</v>
      </c>
    </row>
    <row r="7" spans="1:27">
      <c r="B7" s="43">
        <v>0.8</v>
      </c>
      <c r="C7" s="20" t="s">
        <v>260</v>
      </c>
      <c r="D7" s="20" t="s">
        <v>260</v>
      </c>
      <c r="E7" s="20" t="s">
        <v>261</v>
      </c>
      <c r="F7" s="20" t="s">
        <v>261</v>
      </c>
      <c r="G7" s="20" t="s">
        <v>262</v>
      </c>
    </row>
    <row r="8" spans="1:27">
      <c r="B8" s="43">
        <v>1</v>
      </c>
      <c r="C8" s="20" t="s">
        <v>261</v>
      </c>
      <c r="D8" s="20" t="s">
        <v>261</v>
      </c>
      <c r="E8" s="20" t="s">
        <v>261</v>
      </c>
      <c r="F8" s="20" t="s">
        <v>261</v>
      </c>
      <c r="G8" s="20" t="s">
        <v>262</v>
      </c>
    </row>
    <row r="9" spans="1:27">
      <c r="B9" s="43"/>
    </row>
    <row r="10" spans="1:27">
      <c r="B10" s="43"/>
    </row>
    <row r="20" spans="1:10" ht="29.25" customHeight="1">
      <c r="A20" s="187" t="s">
        <v>263</v>
      </c>
      <c r="B20" s="187"/>
      <c r="C20" s="187"/>
      <c r="D20" s="187"/>
      <c r="E20" s="187"/>
      <c r="F20" s="187"/>
      <c r="G20" s="187"/>
      <c r="H20" s="187"/>
      <c r="I20" s="187"/>
      <c r="J20" s="187"/>
    </row>
    <row r="22" spans="1:10">
      <c r="C22" s="44" t="s">
        <v>23</v>
      </c>
      <c r="D22" s="42"/>
    </row>
    <row r="23" spans="1:10">
      <c r="B23" s="20"/>
      <c r="C23" s="49" t="s">
        <v>264</v>
      </c>
      <c r="D23" s="49" t="s">
        <v>265</v>
      </c>
      <c r="E23" s="49" t="s">
        <v>260</v>
      </c>
      <c r="F23" s="49" t="s">
        <v>266</v>
      </c>
      <c r="G23" s="49" t="s">
        <v>267</v>
      </c>
    </row>
    <row r="24" spans="1:10">
      <c r="A24" s="42" t="s">
        <v>35</v>
      </c>
      <c r="B24" s="49" t="s">
        <v>268</v>
      </c>
      <c r="C24" s="20" t="s">
        <v>269</v>
      </c>
      <c r="D24" s="20" t="s">
        <v>269</v>
      </c>
      <c r="E24" s="20" t="s">
        <v>262</v>
      </c>
      <c r="F24" s="20" t="s">
        <v>262</v>
      </c>
      <c r="G24" s="20" t="s">
        <v>262</v>
      </c>
    </row>
    <row r="25" spans="1:10">
      <c r="B25" s="49" t="s">
        <v>270</v>
      </c>
      <c r="C25" s="20" t="s">
        <v>269</v>
      </c>
      <c r="D25" s="20" t="s">
        <v>269</v>
      </c>
      <c r="E25" s="20" t="s">
        <v>261</v>
      </c>
      <c r="F25" s="20" t="s">
        <v>262</v>
      </c>
      <c r="G25" s="20" t="s">
        <v>262</v>
      </c>
    </row>
    <row r="26" spans="1:10">
      <c r="B26" s="49" t="s">
        <v>271</v>
      </c>
      <c r="C26" s="20" t="s">
        <v>269</v>
      </c>
      <c r="D26" s="20" t="s">
        <v>269</v>
      </c>
      <c r="E26" s="20" t="s">
        <v>261</v>
      </c>
      <c r="F26" s="20" t="s">
        <v>262</v>
      </c>
      <c r="G26" s="20" t="s">
        <v>262</v>
      </c>
    </row>
    <row r="27" spans="1:10">
      <c r="B27" s="49" t="s">
        <v>272</v>
      </c>
      <c r="C27" s="20" t="s">
        <v>269</v>
      </c>
      <c r="D27" s="20" t="s">
        <v>269</v>
      </c>
      <c r="E27" s="20" t="s">
        <v>260</v>
      </c>
      <c r="F27" s="20" t="s">
        <v>261</v>
      </c>
      <c r="G27" s="20" t="s">
        <v>262</v>
      </c>
    </row>
    <row r="28" spans="1:10">
      <c r="B28" s="49" t="s">
        <v>273</v>
      </c>
      <c r="C28" s="20" t="s">
        <v>269</v>
      </c>
      <c r="D28" s="20" t="s">
        <v>269</v>
      </c>
      <c r="E28" s="20" t="s">
        <v>260</v>
      </c>
      <c r="F28" s="20" t="s">
        <v>261</v>
      </c>
      <c r="G28" s="20" t="s">
        <v>262</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91" t="s">
        <v>274</v>
      </c>
      <c r="B1" s="191"/>
      <c r="C1" s="191"/>
    </row>
    <row r="2" spans="1:3">
      <c r="A2" s="1" t="s">
        <v>275</v>
      </c>
      <c r="B2" s="1" t="s">
        <v>276</v>
      </c>
      <c r="C2" s="1" t="s">
        <v>277</v>
      </c>
    </row>
    <row r="3" spans="1:3">
      <c r="A3" s="2" t="s">
        <v>278</v>
      </c>
      <c r="B3" s="2" t="s">
        <v>279</v>
      </c>
      <c r="C3" s="2" t="s">
        <v>280</v>
      </c>
    </row>
    <row r="4" spans="1:3">
      <c r="A4" s="2" t="s">
        <v>281</v>
      </c>
      <c r="B4" s="2" t="s">
        <v>282</v>
      </c>
      <c r="C4" s="2" t="s">
        <v>283</v>
      </c>
    </row>
    <row r="5" spans="1:3">
      <c r="A5" s="2" t="s">
        <v>284</v>
      </c>
      <c r="B5" s="2" t="s">
        <v>285</v>
      </c>
      <c r="C5" s="2" t="s">
        <v>286</v>
      </c>
    </row>
    <row r="6" spans="1:3">
      <c r="A6" s="2" t="s">
        <v>287</v>
      </c>
      <c r="B6" s="2" t="s">
        <v>288</v>
      </c>
      <c r="C6" s="2" t="s">
        <v>289</v>
      </c>
    </row>
    <row r="7" spans="1:3">
      <c r="A7" s="2" t="s">
        <v>290</v>
      </c>
      <c r="B7" s="2" t="s">
        <v>291</v>
      </c>
      <c r="C7" s="2" t="s">
        <v>292</v>
      </c>
    </row>
    <row r="8" spans="1:3">
      <c r="A8" s="2" t="s">
        <v>293</v>
      </c>
      <c r="B8" s="2" t="s">
        <v>294</v>
      </c>
      <c r="C8" s="2" t="s">
        <v>295</v>
      </c>
    </row>
    <row r="9" spans="1:3">
      <c r="A9" s="2"/>
      <c r="B9" s="2"/>
      <c r="C9" s="2" t="s">
        <v>296</v>
      </c>
    </row>
    <row r="11" spans="1:3">
      <c r="A11" s="1" t="s">
        <v>297</v>
      </c>
    </row>
    <row r="12" spans="1:3">
      <c r="A12" s="2" t="s">
        <v>290</v>
      </c>
    </row>
    <row r="13" spans="1:3">
      <c r="A13" s="2" t="s">
        <v>298</v>
      </c>
    </row>
    <row r="14" spans="1:3">
      <c r="A14" s="2" t="s">
        <v>299</v>
      </c>
    </row>
    <row r="15" spans="1:3">
      <c r="A15" s="2" t="s">
        <v>300</v>
      </c>
    </row>
    <row r="16" spans="1:3">
      <c r="A16" s="2" t="s">
        <v>288</v>
      </c>
    </row>
    <row r="17" spans="1:3">
      <c r="A17" s="2" t="s">
        <v>301</v>
      </c>
    </row>
    <row r="18" spans="1:3">
      <c r="A18" s="2" t="s">
        <v>302</v>
      </c>
    </row>
    <row r="19" spans="1:3">
      <c r="A19" s="2" t="s">
        <v>303</v>
      </c>
    </row>
    <row r="20" spans="1:3">
      <c r="A20" s="2" t="s">
        <v>304</v>
      </c>
    </row>
    <row r="22" spans="1:3">
      <c r="A22" s="191" t="s">
        <v>305</v>
      </c>
      <c r="B22" s="191"/>
    </row>
    <row r="23" spans="1:3">
      <c r="A23" s="1" t="s">
        <v>306</v>
      </c>
      <c r="B23" s="1" t="s">
        <v>307</v>
      </c>
    </row>
    <row r="24" spans="1:3">
      <c r="A24" s="2" t="s">
        <v>308</v>
      </c>
      <c r="B24" s="2" t="s">
        <v>309</v>
      </c>
    </row>
    <row r="25" spans="1:3">
      <c r="A25" s="2" t="s">
        <v>310</v>
      </c>
      <c r="B25" s="2" t="s">
        <v>311</v>
      </c>
    </row>
    <row r="26" spans="1:3">
      <c r="A26" s="2" t="s">
        <v>312</v>
      </c>
      <c r="B26" s="2" t="s">
        <v>313</v>
      </c>
    </row>
    <row r="27" spans="1:3">
      <c r="A27" s="2" t="s">
        <v>314</v>
      </c>
      <c r="B27" s="2" t="s">
        <v>315</v>
      </c>
    </row>
    <row r="28" spans="1:3">
      <c r="A28" s="2" t="s">
        <v>316</v>
      </c>
      <c r="B28" s="2" t="s">
        <v>317</v>
      </c>
    </row>
    <row r="30" spans="1:3">
      <c r="A30" s="191" t="s">
        <v>318</v>
      </c>
      <c r="B30" s="191"/>
      <c r="C30" s="191"/>
    </row>
    <row r="31" spans="1:3">
      <c r="A31" s="1" t="s">
        <v>306</v>
      </c>
      <c r="B31" s="1" t="s">
        <v>307</v>
      </c>
      <c r="C31" s="4" t="s">
        <v>318</v>
      </c>
    </row>
    <row r="32" spans="1:3">
      <c r="A32" s="5" t="s">
        <v>316</v>
      </c>
      <c r="B32" s="2" t="s">
        <v>309</v>
      </c>
      <c r="C32" s="2" t="s">
        <v>319</v>
      </c>
    </row>
    <row r="33" spans="1:3">
      <c r="A33" s="5" t="s">
        <v>316</v>
      </c>
      <c r="B33" s="2" t="s">
        <v>311</v>
      </c>
      <c r="C33" s="2" t="s">
        <v>319</v>
      </c>
    </row>
    <row r="34" spans="1:3">
      <c r="A34" s="5" t="s">
        <v>316</v>
      </c>
      <c r="B34" s="2" t="s">
        <v>313</v>
      </c>
      <c r="C34" s="2" t="s">
        <v>313</v>
      </c>
    </row>
    <row r="35" spans="1:3">
      <c r="A35" s="5" t="s">
        <v>316</v>
      </c>
      <c r="B35" s="2" t="s">
        <v>315</v>
      </c>
      <c r="C35" s="2" t="s">
        <v>320</v>
      </c>
    </row>
    <row r="36" spans="1:3">
      <c r="A36" s="5" t="s">
        <v>316</v>
      </c>
      <c r="B36" s="2" t="s">
        <v>317</v>
      </c>
      <c r="C36" s="2" t="s">
        <v>321</v>
      </c>
    </row>
    <row r="37" spans="1:3">
      <c r="A37" s="5" t="s">
        <v>314</v>
      </c>
      <c r="B37" s="2" t="s">
        <v>309</v>
      </c>
      <c r="C37" s="2" t="s">
        <v>319</v>
      </c>
    </row>
    <row r="38" spans="1:3">
      <c r="A38" s="5" t="s">
        <v>314</v>
      </c>
      <c r="B38" s="2" t="s">
        <v>311</v>
      </c>
      <c r="C38" s="2" t="s">
        <v>319</v>
      </c>
    </row>
    <row r="39" spans="1:3">
      <c r="A39" s="5" t="s">
        <v>314</v>
      </c>
      <c r="B39" s="2" t="s">
        <v>313</v>
      </c>
      <c r="C39" s="2" t="s">
        <v>313</v>
      </c>
    </row>
    <row r="40" spans="1:3">
      <c r="A40" s="5" t="s">
        <v>314</v>
      </c>
      <c r="B40" s="2" t="s">
        <v>315</v>
      </c>
      <c r="C40" s="2" t="s">
        <v>320</v>
      </c>
    </row>
    <row r="41" spans="1:3">
      <c r="A41" s="5" t="s">
        <v>314</v>
      </c>
      <c r="B41" s="2" t="s">
        <v>317</v>
      </c>
      <c r="C41" s="2" t="s">
        <v>321</v>
      </c>
    </row>
    <row r="42" spans="1:3">
      <c r="A42" s="5" t="s">
        <v>312</v>
      </c>
      <c r="B42" s="2" t="s">
        <v>309</v>
      </c>
      <c r="C42" s="2" t="s">
        <v>319</v>
      </c>
    </row>
    <row r="43" spans="1:3">
      <c r="A43" s="5" t="s">
        <v>312</v>
      </c>
      <c r="B43" s="2" t="s">
        <v>311</v>
      </c>
      <c r="C43" s="2" t="s">
        <v>313</v>
      </c>
    </row>
    <row r="44" spans="1:3">
      <c r="A44" s="5" t="s">
        <v>312</v>
      </c>
      <c r="B44" s="2" t="s">
        <v>313</v>
      </c>
      <c r="C44" s="2" t="s">
        <v>320</v>
      </c>
    </row>
    <row r="45" spans="1:3">
      <c r="A45" s="5" t="s">
        <v>312</v>
      </c>
      <c r="B45" s="2" t="s">
        <v>315</v>
      </c>
      <c r="C45" s="2" t="s">
        <v>321</v>
      </c>
    </row>
    <row r="46" spans="1:3">
      <c r="A46" s="5" t="s">
        <v>312</v>
      </c>
      <c r="B46" s="2" t="s">
        <v>317</v>
      </c>
      <c r="C46" s="2" t="s">
        <v>321</v>
      </c>
    </row>
    <row r="47" spans="1:3">
      <c r="A47" s="6" t="s">
        <v>310</v>
      </c>
      <c r="B47" s="2" t="s">
        <v>309</v>
      </c>
      <c r="C47" s="2" t="s">
        <v>313</v>
      </c>
    </row>
    <row r="48" spans="1:3">
      <c r="A48" s="6" t="s">
        <v>310</v>
      </c>
      <c r="B48" s="2" t="s">
        <v>311</v>
      </c>
      <c r="C48" s="2" t="s">
        <v>320</v>
      </c>
    </row>
    <row r="49" spans="1:3">
      <c r="A49" s="6" t="s">
        <v>310</v>
      </c>
      <c r="B49" s="2" t="s">
        <v>313</v>
      </c>
      <c r="C49" s="2" t="s">
        <v>320</v>
      </c>
    </row>
    <row r="50" spans="1:3">
      <c r="A50" s="6" t="s">
        <v>310</v>
      </c>
      <c r="B50" s="2" t="s">
        <v>315</v>
      </c>
      <c r="C50" s="2" t="s">
        <v>321</v>
      </c>
    </row>
    <row r="51" spans="1:3">
      <c r="A51" s="6" t="s">
        <v>310</v>
      </c>
      <c r="B51" s="2" t="s">
        <v>317</v>
      </c>
      <c r="C51" s="2" t="s">
        <v>321</v>
      </c>
    </row>
    <row r="52" spans="1:3">
      <c r="A52" s="7" t="s">
        <v>308</v>
      </c>
      <c r="B52" s="2" t="s">
        <v>309</v>
      </c>
      <c r="C52" s="2" t="s">
        <v>320</v>
      </c>
    </row>
    <row r="53" spans="1:3">
      <c r="A53" s="7" t="s">
        <v>308</v>
      </c>
      <c r="B53" s="2" t="s">
        <v>311</v>
      </c>
      <c r="C53" s="2" t="s">
        <v>320</v>
      </c>
    </row>
    <row r="54" spans="1:3">
      <c r="A54" s="7" t="s">
        <v>308</v>
      </c>
      <c r="B54" s="2" t="s">
        <v>313</v>
      </c>
      <c r="C54" s="2" t="s">
        <v>321</v>
      </c>
    </row>
    <row r="55" spans="1:3">
      <c r="A55" s="7" t="s">
        <v>308</v>
      </c>
      <c r="B55" s="2" t="s">
        <v>315</v>
      </c>
      <c r="C55" s="2" t="s">
        <v>321</v>
      </c>
    </row>
    <row r="56" spans="1:3">
      <c r="A56" s="7" t="s">
        <v>308</v>
      </c>
      <c r="B56" s="2" t="s">
        <v>317</v>
      </c>
      <c r="C56" s="2" t="s">
        <v>321</v>
      </c>
    </row>
    <row r="59" spans="1:3">
      <c r="A59" s="9" t="s">
        <v>322</v>
      </c>
    </row>
    <row r="60" spans="1:3">
      <c r="A60" s="8" t="s">
        <v>323</v>
      </c>
    </row>
    <row r="61" spans="1:3">
      <c r="A61" s="8" t="s">
        <v>324</v>
      </c>
    </row>
    <row r="64" spans="1:3">
      <c r="A64" s="191" t="s">
        <v>325</v>
      </c>
      <c r="B64" s="191"/>
    </row>
    <row r="65" spans="1:2">
      <c r="A65" s="190" t="s">
        <v>326</v>
      </c>
      <c r="B65" s="2">
        <v>0</v>
      </c>
    </row>
    <row r="66" spans="1:2">
      <c r="A66" s="190"/>
      <c r="B66" s="2">
        <v>15</v>
      </c>
    </row>
    <row r="67" spans="1:2">
      <c r="A67" s="190" t="s">
        <v>327</v>
      </c>
      <c r="B67" s="2">
        <v>0</v>
      </c>
    </row>
    <row r="68" spans="1:2">
      <c r="A68" s="190"/>
      <c r="B68" s="2">
        <v>15</v>
      </c>
    </row>
    <row r="69" spans="1:2">
      <c r="A69" s="190" t="s">
        <v>328</v>
      </c>
      <c r="B69" s="2">
        <v>0</v>
      </c>
    </row>
    <row r="70" spans="1:2">
      <c r="A70" s="190"/>
      <c r="B70" s="2">
        <v>10</v>
      </c>
    </row>
    <row r="71" spans="1:2">
      <c r="A71" s="190"/>
      <c r="B71" s="2">
        <v>15</v>
      </c>
    </row>
    <row r="72" spans="1:2">
      <c r="A72" s="188" t="s">
        <v>329</v>
      </c>
      <c r="B72" s="2">
        <v>0</v>
      </c>
    </row>
    <row r="73" spans="1:2">
      <c r="A73" s="188"/>
      <c r="B73" s="2">
        <v>15</v>
      </c>
    </row>
    <row r="74" spans="1:2">
      <c r="A74" s="189" t="s">
        <v>330</v>
      </c>
      <c r="B74" s="2">
        <v>0</v>
      </c>
    </row>
    <row r="75" spans="1:2">
      <c r="A75" s="189"/>
      <c r="B75" s="2">
        <v>15</v>
      </c>
    </row>
    <row r="76" spans="1:2">
      <c r="A76" s="189" t="s">
        <v>331</v>
      </c>
      <c r="B76" s="2">
        <v>0</v>
      </c>
    </row>
    <row r="77" spans="1:2">
      <c r="A77" s="189"/>
      <c r="B77" s="2">
        <v>5</v>
      </c>
    </row>
    <row r="78" spans="1:2">
      <c r="A78" s="189"/>
      <c r="B78" s="2">
        <v>10</v>
      </c>
    </row>
    <row r="82" spans="1:3">
      <c r="A82" s="192" t="s">
        <v>332</v>
      </c>
      <c r="B82" s="2" t="s">
        <v>333</v>
      </c>
    </row>
    <row r="83" spans="1:3">
      <c r="A83" s="192"/>
      <c r="B83" s="2" t="s">
        <v>313</v>
      </c>
    </row>
    <row r="84" spans="1:3">
      <c r="A84" s="192"/>
      <c r="B84" s="3" t="s">
        <v>334</v>
      </c>
    </row>
    <row r="86" spans="1:3">
      <c r="A86" s="191" t="s">
        <v>335</v>
      </c>
      <c r="B86" s="191"/>
      <c r="C86" s="191"/>
    </row>
    <row r="87" spans="1:3">
      <c r="A87" s="1" t="s">
        <v>336</v>
      </c>
      <c r="B87" s="1" t="s">
        <v>337</v>
      </c>
      <c r="C87" s="1" t="s">
        <v>338</v>
      </c>
    </row>
    <row r="88" spans="1:3">
      <c r="A88" s="2" t="s">
        <v>333</v>
      </c>
      <c r="B88" s="2" t="s">
        <v>333</v>
      </c>
      <c r="C88" s="2" t="s">
        <v>333</v>
      </c>
    </row>
    <row r="89" spans="1:3">
      <c r="A89" s="2" t="s">
        <v>333</v>
      </c>
      <c r="B89" s="2" t="s">
        <v>313</v>
      </c>
      <c r="C89" s="2" t="s">
        <v>313</v>
      </c>
    </row>
    <row r="90" spans="1:3">
      <c r="A90" s="2" t="s">
        <v>333</v>
      </c>
      <c r="B90" s="2" t="s">
        <v>334</v>
      </c>
      <c r="C90" s="2" t="s">
        <v>334</v>
      </c>
    </row>
    <row r="91" spans="1:3">
      <c r="A91" s="2" t="s">
        <v>313</v>
      </c>
      <c r="B91" s="2" t="s">
        <v>333</v>
      </c>
      <c r="C91" s="2" t="s">
        <v>313</v>
      </c>
    </row>
    <row r="92" spans="1:3">
      <c r="A92" s="2" t="s">
        <v>313</v>
      </c>
      <c r="B92" s="2" t="s">
        <v>313</v>
      </c>
      <c r="C92" s="2" t="s">
        <v>313</v>
      </c>
    </row>
    <row r="93" spans="1:3">
      <c r="A93" s="2" t="s">
        <v>313</v>
      </c>
      <c r="B93" s="2" t="s">
        <v>334</v>
      </c>
      <c r="C93" s="2" t="s">
        <v>334</v>
      </c>
    </row>
    <row r="94" spans="1:3">
      <c r="A94" s="2" t="s">
        <v>334</v>
      </c>
      <c r="B94" s="2" t="s">
        <v>333</v>
      </c>
      <c r="C94" s="2" t="s">
        <v>334</v>
      </c>
    </row>
    <row r="95" spans="1:3">
      <c r="A95" s="2" t="s">
        <v>334</v>
      </c>
      <c r="B95" s="2" t="s">
        <v>313</v>
      </c>
      <c r="C95" s="2" t="s">
        <v>334</v>
      </c>
    </row>
    <row r="96" spans="1:3">
      <c r="A96" s="2" t="s">
        <v>334</v>
      </c>
      <c r="B96" s="2" t="s">
        <v>334</v>
      </c>
      <c r="C96" s="2" t="s">
        <v>334</v>
      </c>
    </row>
    <row r="99" spans="1:3" ht="15" customHeight="1">
      <c r="A99" s="188" t="s">
        <v>339</v>
      </c>
      <c r="B99" s="188"/>
      <c r="C99" s="11"/>
    </row>
    <row r="100" spans="1:3">
      <c r="A100" s="2">
        <v>1</v>
      </c>
      <c r="B100" s="2" t="s">
        <v>334</v>
      </c>
    </row>
    <row r="101" spans="1:3">
      <c r="A101" s="2">
        <v>2</v>
      </c>
      <c r="B101" s="2" t="s">
        <v>334</v>
      </c>
    </row>
    <row r="102" spans="1:3">
      <c r="A102" s="2">
        <v>3</v>
      </c>
      <c r="B102" s="2" t="s">
        <v>334</v>
      </c>
    </row>
    <row r="103" spans="1:3">
      <c r="A103" s="2">
        <v>4</v>
      </c>
      <c r="B103" s="2" t="s">
        <v>334</v>
      </c>
    </row>
    <row r="104" spans="1:3">
      <c r="A104" s="2">
        <v>5</v>
      </c>
      <c r="B104" s="2" t="s">
        <v>334</v>
      </c>
    </row>
    <row r="105" spans="1:3">
      <c r="A105" s="2">
        <v>6</v>
      </c>
      <c r="B105" s="2" t="s">
        <v>334</v>
      </c>
    </row>
    <row r="106" spans="1:3">
      <c r="A106" s="2">
        <v>7</v>
      </c>
      <c r="B106" s="2" t="s">
        <v>334</v>
      </c>
    </row>
    <row r="107" spans="1:3">
      <c r="A107" s="2">
        <v>8</v>
      </c>
      <c r="B107" s="2" t="s">
        <v>334</v>
      </c>
    </row>
    <row r="108" spans="1:3">
      <c r="A108" s="2">
        <v>9</v>
      </c>
      <c r="B108" s="2" t="s">
        <v>334</v>
      </c>
    </row>
    <row r="109" spans="1:3">
      <c r="A109" s="2">
        <v>10</v>
      </c>
      <c r="B109" s="2" t="s">
        <v>334</v>
      </c>
    </row>
    <row r="110" spans="1:3">
      <c r="A110" s="2">
        <v>11</v>
      </c>
      <c r="B110" s="2" t="s">
        <v>334</v>
      </c>
    </row>
    <row r="111" spans="1:3">
      <c r="A111" s="2">
        <v>12</v>
      </c>
      <c r="B111" s="2" t="s">
        <v>334</v>
      </c>
    </row>
    <row r="112" spans="1:3">
      <c r="A112" s="2">
        <v>13</v>
      </c>
      <c r="B112" s="2" t="s">
        <v>334</v>
      </c>
    </row>
    <row r="113" spans="1:2">
      <c r="A113" s="2">
        <v>14</v>
      </c>
      <c r="B113" s="2" t="s">
        <v>334</v>
      </c>
    </row>
    <row r="114" spans="1:2">
      <c r="A114" s="2">
        <v>15</v>
      </c>
      <c r="B114" s="2" t="s">
        <v>334</v>
      </c>
    </row>
    <row r="115" spans="1:2">
      <c r="A115" s="2">
        <v>16</v>
      </c>
      <c r="B115" s="2" t="s">
        <v>334</v>
      </c>
    </row>
    <row r="116" spans="1:2">
      <c r="A116" s="2">
        <v>17</v>
      </c>
      <c r="B116" s="2" t="s">
        <v>334</v>
      </c>
    </row>
    <row r="117" spans="1:2">
      <c r="A117" s="2">
        <v>18</v>
      </c>
      <c r="B117" s="2" t="s">
        <v>334</v>
      </c>
    </row>
    <row r="118" spans="1:2">
      <c r="A118" s="2">
        <v>19</v>
      </c>
      <c r="B118" s="2" t="s">
        <v>334</v>
      </c>
    </row>
    <row r="119" spans="1:2">
      <c r="A119" s="2">
        <v>20</v>
      </c>
      <c r="B119" s="2" t="s">
        <v>334</v>
      </c>
    </row>
    <row r="120" spans="1:2">
      <c r="A120" s="2">
        <v>21</v>
      </c>
      <c r="B120" s="2" t="s">
        <v>334</v>
      </c>
    </row>
    <row r="121" spans="1:2">
      <c r="A121" s="2">
        <v>22</v>
      </c>
      <c r="B121" s="2" t="s">
        <v>334</v>
      </c>
    </row>
    <row r="122" spans="1:2">
      <c r="A122" s="2">
        <v>23</v>
      </c>
      <c r="B122" s="2" t="s">
        <v>334</v>
      </c>
    </row>
    <row r="123" spans="1:2">
      <c r="A123" s="2">
        <v>24</v>
      </c>
      <c r="B123" s="2" t="s">
        <v>334</v>
      </c>
    </row>
    <row r="124" spans="1:2">
      <c r="A124" s="2">
        <v>25</v>
      </c>
      <c r="B124" s="2" t="s">
        <v>334</v>
      </c>
    </row>
    <row r="125" spans="1:2">
      <c r="A125" s="2">
        <v>26</v>
      </c>
      <c r="B125" s="2" t="s">
        <v>334</v>
      </c>
    </row>
    <row r="126" spans="1:2">
      <c r="A126" s="2">
        <v>27</v>
      </c>
      <c r="B126" s="2" t="s">
        <v>334</v>
      </c>
    </row>
    <row r="127" spans="1:2">
      <c r="A127" s="2">
        <v>28</v>
      </c>
      <c r="B127" s="2" t="s">
        <v>334</v>
      </c>
    </row>
    <row r="128" spans="1:2">
      <c r="A128" s="2">
        <v>29</v>
      </c>
      <c r="B128" s="2" t="s">
        <v>334</v>
      </c>
    </row>
    <row r="129" spans="1:2">
      <c r="A129" s="2">
        <v>30</v>
      </c>
      <c r="B129" s="2" t="s">
        <v>334</v>
      </c>
    </row>
    <row r="130" spans="1:2">
      <c r="A130" s="2">
        <v>31</v>
      </c>
      <c r="B130" s="2" t="s">
        <v>334</v>
      </c>
    </row>
    <row r="131" spans="1:2">
      <c r="A131" s="2">
        <v>32</v>
      </c>
      <c r="B131" s="2" t="s">
        <v>334</v>
      </c>
    </row>
    <row r="132" spans="1:2">
      <c r="A132" s="2">
        <v>33</v>
      </c>
      <c r="B132" s="2" t="s">
        <v>334</v>
      </c>
    </row>
    <row r="133" spans="1:2">
      <c r="A133" s="2">
        <v>34</v>
      </c>
      <c r="B133" s="2" t="s">
        <v>334</v>
      </c>
    </row>
    <row r="134" spans="1:2">
      <c r="A134" s="2">
        <v>35</v>
      </c>
      <c r="B134" s="2" t="s">
        <v>334</v>
      </c>
    </row>
    <row r="135" spans="1:2">
      <c r="A135" s="2">
        <v>36</v>
      </c>
      <c r="B135" s="2" t="s">
        <v>334</v>
      </c>
    </row>
    <row r="136" spans="1:2">
      <c r="A136" s="2">
        <v>37</v>
      </c>
      <c r="B136" s="2" t="s">
        <v>334</v>
      </c>
    </row>
    <row r="137" spans="1:2">
      <c r="A137" s="2">
        <v>38</v>
      </c>
      <c r="B137" s="2" t="s">
        <v>334</v>
      </c>
    </row>
    <row r="138" spans="1:2">
      <c r="A138" s="2">
        <v>39</v>
      </c>
      <c r="B138" s="2" t="s">
        <v>334</v>
      </c>
    </row>
    <row r="139" spans="1:2">
      <c r="A139" s="2">
        <v>40</v>
      </c>
      <c r="B139" s="2" t="s">
        <v>334</v>
      </c>
    </row>
    <row r="140" spans="1:2">
      <c r="A140" s="2">
        <v>41</v>
      </c>
      <c r="B140" s="2" t="s">
        <v>334</v>
      </c>
    </row>
    <row r="141" spans="1:2">
      <c r="A141" s="2">
        <v>42</v>
      </c>
      <c r="B141" s="2" t="s">
        <v>334</v>
      </c>
    </row>
    <row r="142" spans="1:2">
      <c r="A142" s="2">
        <v>43</v>
      </c>
      <c r="B142" s="2" t="s">
        <v>334</v>
      </c>
    </row>
    <row r="143" spans="1:2">
      <c r="A143" s="2">
        <v>44</v>
      </c>
      <c r="B143" s="2" t="s">
        <v>334</v>
      </c>
    </row>
    <row r="144" spans="1:2">
      <c r="A144" s="2">
        <v>45</v>
      </c>
      <c r="B144" s="2" t="s">
        <v>334</v>
      </c>
    </row>
    <row r="145" spans="1:2">
      <c r="A145" s="2">
        <v>46</v>
      </c>
      <c r="B145" s="2" t="s">
        <v>334</v>
      </c>
    </row>
    <row r="146" spans="1:2">
      <c r="A146" s="2">
        <v>47</v>
      </c>
      <c r="B146" s="2" t="s">
        <v>334</v>
      </c>
    </row>
    <row r="147" spans="1:2">
      <c r="A147" s="2">
        <v>48</v>
      </c>
      <c r="B147" s="2" t="s">
        <v>334</v>
      </c>
    </row>
    <row r="148" spans="1:2">
      <c r="A148" s="2">
        <v>49</v>
      </c>
      <c r="B148" s="2" t="s">
        <v>334</v>
      </c>
    </row>
    <row r="149" spans="1:2">
      <c r="A149" s="2">
        <v>50</v>
      </c>
      <c r="B149" s="2" t="s">
        <v>313</v>
      </c>
    </row>
    <row r="150" spans="1:2">
      <c r="A150" s="2">
        <v>51</v>
      </c>
      <c r="B150" s="2" t="s">
        <v>313</v>
      </c>
    </row>
    <row r="151" spans="1:2">
      <c r="A151" s="2">
        <v>52</v>
      </c>
      <c r="B151" s="2" t="s">
        <v>313</v>
      </c>
    </row>
    <row r="152" spans="1:2">
      <c r="A152" s="2">
        <v>53</v>
      </c>
      <c r="B152" s="2" t="s">
        <v>313</v>
      </c>
    </row>
    <row r="153" spans="1:2">
      <c r="A153" s="2">
        <v>54</v>
      </c>
      <c r="B153" s="2" t="s">
        <v>313</v>
      </c>
    </row>
    <row r="154" spans="1:2">
      <c r="A154" s="2">
        <v>55</v>
      </c>
      <c r="B154" s="2" t="s">
        <v>313</v>
      </c>
    </row>
    <row r="155" spans="1:2">
      <c r="A155" s="2">
        <v>56</v>
      </c>
      <c r="B155" s="2" t="s">
        <v>313</v>
      </c>
    </row>
    <row r="156" spans="1:2">
      <c r="A156" s="2">
        <v>57</v>
      </c>
      <c r="B156" s="2" t="s">
        <v>313</v>
      </c>
    </row>
    <row r="157" spans="1:2">
      <c r="A157" s="2">
        <v>58</v>
      </c>
      <c r="B157" s="2" t="s">
        <v>313</v>
      </c>
    </row>
    <row r="158" spans="1:2">
      <c r="A158" s="2">
        <v>59</v>
      </c>
      <c r="B158" s="2" t="s">
        <v>313</v>
      </c>
    </row>
    <row r="159" spans="1:2">
      <c r="A159" s="2">
        <v>60</v>
      </c>
      <c r="B159" s="2" t="s">
        <v>313</v>
      </c>
    </row>
    <row r="160" spans="1:2">
      <c r="A160" s="2">
        <v>61</v>
      </c>
      <c r="B160" s="2" t="s">
        <v>313</v>
      </c>
    </row>
    <row r="161" spans="1:2">
      <c r="A161" s="2">
        <v>62</v>
      </c>
      <c r="B161" s="2" t="s">
        <v>313</v>
      </c>
    </row>
    <row r="162" spans="1:2">
      <c r="A162" s="2">
        <v>63</v>
      </c>
      <c r="B162" s="2" t="s">
        <v>313</v>
      </c>
    </row>
    <row r="163" spans="1:2">
      <c r="A163" s="2">
        <v>64</v>
      </c>
      <c r="B163" s="2" t="s">
        <v>313</v>
      </c>
    </row>
    <row r="164" spans="1:2">
      <c r="A164" s="2">
        <v>65</v>
      </c>
      <c r="B164" s="2" t="s">
        <v>313</v>
      </c>
    </row>
    <row r="165" spans="1:2">
      <c r="A165" s="2">
        <v>66</v>
      </c>
      <c r="B165" s="2" t="s">
        <v>313</v>
      </c>
    </row>
    <row r="166" spans="1:2">
      <c r="A166" s="2">
        <v>67</v>
      </c>
      <c r="B166" s="2" t="s">
        <v>313</v>
      </c>
    </row>
    <row r="167" spans="1:2">
      <c r="A167" s="2">
        <v>68</v>
      </c>
      <c r="B167" s="2" t="s">
        <v>313</v>
      </c>
    </row>
    <row r="168" spans="1:2">
      <c r="A168" s="2">
        <v>69</v>
      </c>
      <c r="B168" s="2" t="s">
        <v>313</v>
      </c>
    </row>
    <row r="169" spans="1:2">
      <c r="A169" s="2">
        <v>70</v>
      </c>
      <c r="B169" s="2" t="s">
        <v>313</v>
      </c>
    </row>
    <row r="170" spans="1:2">
      <c r="A170" s="2">
        <v>71</v>
      </c>
      <c r="B170" s="2" t="s">
        <v>313</v>
      </c>
    </row>
    <row r="171" spans="1:2">
      <c r="A171" s="2">
        <v>72</v>
      </c>
      <c r="B171" s="2" t="s">
        <v>313</v>
      </c>
    </row>
    <row r="172" spans="1:2">
      <c r="A172" s="2">
        <v>73</v>
      </c>
      <c r="B172" s="2" t="s">
        <v>313</v>
      </c>
    </row>
    <row r="173" spans="1:2">
      <c r="A173" s="2">
        <v>74</v>
      </c>
      <c r="B173" s="2" t="s">
        <v>313</v>
      </c>
    </row>
    <row r="174" spans="1:2">
      <c r="A174" s="2">
        <v>75</v>
      </c>
      <c r="B174" s="2" t="s">
        <v>313</v>
      </c>
    </row>
    <row r="175" spans="1:2">
      <c r="A175" s="2">
        <v>76</v>
      </c>
      <c r="B175" s="2" t="s">
        <v>313</v>
      </c>
    </row>
    <row r="176" spans="1:2">
      <c r="A176" s="2">
        <v>77</v>
      </c>
      <c r="B176" s="2" t="s">
        <v>313</v>
      </c>
    </row>
    <row r="177" spans="1:2">
      <c r="A177" s="2">
        <v>78</v>
      </c>
      <c r="B177" s="2" t="s">
        <v>313</v>
      </c>
    </row>
    <row r="178" spans="1:2">
      <c r="A178" s="2">
        <v>79</v>
      </c>
      <c r="B178" s="2" t="s">
        <v>313</v>
      </c>
    </row>
    <row r="179" spans="1:2">
      <c r="A179" s="2">
        <v>80</v>
      </c>
      <c r="B179" s="2" t="s">
        <v>313</v>
      </c>
    </row>
    <row r="180" spans="1:2">
      <c r="A180" s="2">
        <v>81</v>
      </c>
      <c r="B180" s="2" t="s">
        <v>313</v>
      </c>
    </row>
    <row r="181" spans="1:2">
      <c r="A181" s="2">
        <v>82</v>
      </c>
      <c r="B181" s="2" t="s">
        <v>313</v>
      </c>
    </row>
    <row r="182" spans="1:2">
      <c r="A182" s="2">
        <v>83</v>
      </c>
      <c r="B182" s="2" t="s">
        <v>313</v>
      </c>
    </row>
    <row r="183" spans="1:2">
      <c r="A183" s="2">
        <v>84</v>
      </c>
      <c r="B183" s="2" t="s">
        <v>313</v>
      </c>
    </row>
    <row r="184" spans="1:2">
      <c r="A184" s="2">
        <v>85</v>
      </c>
      <c r="B184" s="2" t="s">
        <v>313</v>
      </c>
    </row>
    <row r="185" spans="1:2">
      <c r="A185" s="2">
        <v>86</v>
      </c>
      <c r="B185" s="2" t="s">
        <v>313</v>
      </c>
    </row>
    <row r="186" spans="1:2">
      <c r="A186" s="2">
        <v>87</v>
      </c>
      <c r="B186" s="2" t="s">
        <v>313</v>
      </c>
    </row>
    <row r="187" spans="1:2">
      <c r="A187" s="2">
        <v>88</v>
      </c>
      <c r="B187" s="2" t="s">
        <v>313</v>
      </c>
    </row>
    <row r="188" spans="1:2">
      <c r="A188" s="2">
        <v>89</v>
      </c>
      <c r="B188" s="2" t="s">
        <v>313</v>
      </c>
    </row>
    <row r="189" spans="1:2">
      <c r="A189" s="2">
        <v>90</v>
      </c>
      <c r="B189" s="2" t="s">
        <v>313</v>
      </c>
    </row>
    <row r="190" spans="1:2">
      <c r="A190" s="2">
        <v>91</v>
      </c>
      <c r="B190" s="2" t="s">
        <v>313</v>
      </c>
    </row>
    <row r="191" spans="1:2">
      <c r="A191" s="2">
        <v>92</v>
      </c>
      <c r="B191" s="2" t="s">
        <v>313</v>
      </c>
    </row>
    <row r="192" spans="1:2">
      <c r="A192" s="2">
        <v>93</v>
      </c>
      <c r="B192" s="2" t="s">
        <v>313</v>
      </c>
    </row>
    <row r="193" spans="1:2">
      <c r="A193" s="2">
        <v>94</v>
      </c>
      <c r="B193" s="2" t="s">
        <v>313</v>
      </c>
    </row>
    <row r="194" spans="1:2">
      <c r="A194" s="2">
        <v>95</v>
      </c>
      <c r="B194" s="2" t="s">
        <v>313</v>
      </c>
    </row>
    <row r="195" spans="1:2">
      <c r="A195" s="2">
        <v>96</v>
      </c>
      <c r="B195" s="2" t="s">
        <v>313</v>
      </c>
    </row>
    <row r="196" spans="1:2">
      <c r="A196" s="2">
        <v>97</v>
      </c>
      <c r="B196" s="2" t="s">
        <v>313</v>
      </c>
    </row>
    <row r="197" spans="1:2">
      <c r="A197" s="2">
        <v>98</v>
      </c>
      <c r="B197" s="2" t="s">
        <v>313</v>
      </c>
    </row>
    <row r="198" spans="1:2">
      <c r="A198" s="2">
        <v>99</v>
      </c>
      <c r="B198" s="2" t="s">
        <v>313</v>
      </c>
    </row>
    <row r="199" spans="1:2">
      <c r="A199" s="2">
        <v>100</v>
      </c>
      <c r="B199" s="2" t="s">
        <v>333</v>
      </c>
    </row>
    <row r="201" spans="1:2" ht="69.75" customHeight="1">
      <c r="A201" s="189" t="s">
        <v>340</v>
      </c>
      <c r="B201" s="189" t="s">
        <v>341</v>
      </c>
    </row>
    <row r="202" spans="1:2">
      <c r="A202" s="190"/>
      <c r="B202" s="190"/>
    </row>
    <row r="203" spans="1:2">
      <c r="A203" s="2" t="s">
        <v>342</v>
      </c>
      <c r="B203" s="2" t="s">
        <v>342</v>
      </c>
    </row>
    <row r="204" spans="1:2">
      <c r="A204" s="2" t="s">
        <v>343</v>
      </c>
      <c r="B204" s="2" t="s">
        <v>344</v>
      </c>
    </row>
    <row r="205" spans="1:2">
      <c r="A205" s="2"/>
      <c r="B205" s="2" t="s">
        <v>343</v>
      </c>
    </row>
    <row r="207" spans="1:2" ht="15" customHeight="1">
      <c r="A207" s="188" t="s">
        <v>345</v>
      </c>
      <c r="B207" s="188"/>
    </row>
    <row r="208" spans="1:2">
      <c r="A208" s="1" t="s">
        <v>342</v>
      </c>
      <c r="B208" s="2">
        <v>2</v>
      </c>
    </row>
    <row r="209" spans="1:3">
      <c r="A209" s="1" t="s">
        <v>344</v>
      </c>
      <c r="B209" s="2">
        <v>1</v>
      </c>
    </row>
    <row r="210" spans="1:3">
      <c r="A210" s="1" t="s">
        <v>343</v>
      </c>
      <c r="B210" s="2">
        <v>0</v>
      </c>
    </row>
    <row r="214" spans="1:3">
      <c r="A214" s="1" t="s">
        <v>346</v>
      </c>
      <c r="B214" s="1" t="s">
        <v>347</v>
      </c>
      <c r="C214" s="1" t="s">
        <v>348</v>
      </c>
    </row>
    <row r="215" spans="1:3">
      <c r="A215" s="2" t="s">
        <v>333</v>
      </c>
      <c r="B215" s="2" t="s">
        <v>342</v>
      </c>
      <c r="C215" s="2">
        <v>2</v>
      </c>
    </row>
    <row r="216" spans="1:3">
      <c r="A216" s="2" t="s">
        <v>333</v>
      </c>
      <c r="B216" s="2" t="s">
        <v>343</v>
      </c>
      <c r="C216" s="2">
        <v>0</v>
      </c>
    </row>
    <row r="217" spans="1:3">
      <c r="A217" s="2" t="s">
        <v>313</v>
      </c>
      <c r="B217" s="2" t="s">
        <v>342</v>
      </c>
      <c r="C217" s="2">
        <v>1</v>
      </c>
    </row>
    <row r="218" spans="1:3">
      <c r="A218" s="2" t="s">
        <v>313</v>
      </c>
      <c r="B218" s="2" t="s">
        <v>343</v>
      </c>
      <c r="C218" s="2">
        <v>0</v>
      </c>
    </row>
    <row r="219" spans="1:3">
      <c r="A219" s="2" t="s">
        <v>334</v>
      </c>
      <c r="B219" s="2" t="s">
        <v>342</v>
      </c>
      <c r="C219" s="2">
        <v>0</v>
      </c>
    </row>
    <row r="220" spans="1:3">
      <c r="A220" s="2" t="s">
        <v>334</v>
      </c>
      <c r="B220" s="2" t="s">
        <v>343</v>
      </c>
      <c r="C220" s="2">
        <v>0</v>
      </c>
    </row>
    <row r="222" spans="1:3">
      <c r="A222" s="1" t="s">
        <v>349</v>
      </c>
      <c r="B222" s="1" t="s">
        <v>350</v>
      </c>
      <c r="C222" s="1" t="s">
        <v>351</v>
      </c>
    </row>
    <row r="223" spans="1:3">
      <c r="A223" s="2" t="s">
        <v>333</v>
      </c>
      <c r="B223" s="2" t="s">
        <v>342</v>
      </c>
      <c r="C223" s="2">
        <v>2</v>
      </c>
    </row>
    <row r="224" spans="1:3">
      <c r="A224" s="2" t="s">
        <v>333</v>
      </c>
      <c r="B224" s="2" t="s">
        <v>344</v>
      </c>
      <c r="C224" s="2">
        <v>1</v>
      </c>
    </row>
    <row r="225" spans="1:5">
      <c r="A225" s="2" t="s">
        <v>333</v>
      </c>
      <c r="B225" s="2" t="s">
        <v>343</v>
      </c>
      <c r="C225" s="2">
        <v>0</v>
      </c>
    </row>
    <row r="226" spans="1:5">
      <c r="A226" s="2" t="s">
        <v>313</v>
      </c>
      <c r="B226" s="2" t="s">
        <v>342</v>
      </c>
      <c r="C226" s="2">
        <v>1</v>
      </c>
    </row>
    <row r="227" spans="1:5">
      <c r="A227" s="2" t="s">
        <v>313</v>
      </c>
      <c r="B227" s="2" t="s">
        <v>344</v>
      </c>
      <c r="C227" s="2">
        <v>0</v>
      </c>
      <c r="E227" s="3"/>
    </row>
    <row r="228" spans="1:5">
      <c r="A228" s="2" t="s">
        <v>313</v>
      </c>
      <c r="B228" s="2" t="s">
        <v>343</v>
      </c>
      <c r="C228" s="2">
        <v>0</v>
      </c>
    </row>
    <row r="229" spans="1:5">
      <c r="A229" s="2" t="s">
        <v>334</v>
      </c>
      <c r="B229" s="2" t="s">
        <v>342</v>
      </c>
      <c r="C229" s="2">
        <v>0</v>
      </c>
    </row>
    <row r="230" spans="1:5">
      <c r="A230" s="2" t="s">
        <v>334</v>
      </c>
      <c r="B230" s="2" t="s">
        <v>344</v>
      </c>
      <c r="C230" s="2">
        <v>0</v>
      </c>
      <c r="E230" s="3"/>
    </row>
    <row r="231" spans="1:5">
      <c r="A231" s="2" t="s">
        <v>334</v>
      </c>
      <c r="B231" s="2" t="s">
        <v>343</v>
      </c>
      <c r="C231" s="2">
        <v>0</v>
      </c>
    </row>
    <row r="233" spans="1:5">
      <c r="A233" s="12" t="s">
        <v>352</v>
      </c>
      <c r="B233" s="1" t="s">
        <v>306</v>
      </c>
      <c r="C233" s="1" t="s">
        <v>307</v>
      </c>
      <c r="E233" s="3"/>
    </row>
    <row r="234" spans="1:5">
      <c r="A234" s="12">
        <v>1</v>
      </c>
      <c r="B234" s="2" t="s">
        <v>316</v>
      </c>
      <c r="C234" s="2" t="s">
        <v>309</v>
      </c>
    </row>
    <row r="235" spans="1:5">
      <c r="A235" s="12">
        <v>2</v>
      </c>
      <c r="B235" s="2" t="s">
        <v>314</v>
      </c>
      <c r="C235" s="2" t="s">
        <v>311</v>
      </c>
    </row>
    <row r="236" spans="1:5">
      <c r="A236" s="12">
        <v>3</v>
      </c>
      <c r="B236" s="2" t="s">
        <v>353</v>
      </c>
      <c r="C236" s="2" t="s">
        <v>313</v>
      </c>
    </row>
    <row r="237" spans="1:5">
      <c r="A237" s="12">
        <v>4</v>
      </c>
      <c r="B237" s="2" t="s">
        <v>310</v>
      </c>
      <c r="C237" s="2" t="s">
        <v>315</v>
      </c>
    </row>
    <row r="238" spans="1:5">
      <c r="A238" s="12">
        <v>5</v>
      </c>
      <c r="B238" s="2" t="s">
        <v>308</v>
      </c>
      <c r="C238" s="2" t="s">
        <v>317</v>
      </c>
    </row>
    <row r="240" spans="1:5">
      <c r="A240" s="1" t="s">
        <v>354</v>
      </c>
    </row>
    <row r="241" spans="1:1">
      <c r="A241" s="2" t="s">
        <v>355</v>
      </c>
    </row>
    <row r="242" spans="1:1">
      <c r="A242" s="2" t="s">
        <v>356</v>
      </c>
    </row>
    <row r="243" spans="1:1">
      <c r="A243" s="2" t="s">
        <v>357</v>
      </c>
    </row>
    <row r="244" spans="1:1">
      <c r="A244" s="2" t="s">
        <v>358</v>
      </c>
    </row>
    <row r="246" spans="1:1">
      <c r="A246" s="1" t="s">
        <v>359</v>
      </c>
    </row>
    <row r="247" spans="1:1">
      <c r="A247" s="2" t="s">
        <v>324</v>
      </c>
    </row>
    <row r="248" spans="1:1">
      <c r="A248" s="2" t="s">
        <v>323</v>
      </c>
    </row>
    <row r="250" spans="1:1" ht="28.5" customHeight="1">
      <c r="A250" s="10" t="s">
        <v>360</v>
      </c>
    </row>
    <row r="251" spans="1:1">
      <c r="A251" s="2" t="s">
        <v>361</v>
      </c>
    </row>
    <row r="252" spans="1:1">
      <c r="A252" s="2" t="s">
        <v>362</v>
      </c>
    </row>
    <row r="253" spans="1:1">
      <c r="A253" s="2" t="s">
        <v>363</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E2CBEB-19E4-43BD-8C18-2CFEF51D55BE}"/>
</file>

<file path=customXml/itemProps2.xml><?xml version="1.0" encoding="utf-8"?>
<ds:datastoreItem xmlns:ds="http://schemas.openxmlformats.org/officeDocument/2006/customXml" ds:itemID="{E6F32E95-04E6-4FF3-9778-6DBFAC40A05A}"/>
</file>

<file path=customXml/itemProps3.xml><?xml version="1.0" encoding="utf-8"?>
<ds:datastoreItem xmlns:ds="http://schemas.openxmlformats.org/officeDocument/2006/customXml" ds:itemID="{EC19A543-ABB1-4001-B92D-3423D7430A0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Alejandra Clavijo Daza</cp:lastModifiedBy>
  <cp:revision/>
  <dcterms:created xsi:type="dcterms:W3CDTF">2021-01-05T19:35:42Z</dcterms:created>
  <dcterms:modified xsi:type="dcterms:W3CDTF">2022-06-07T18:37:32Z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