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29"/>
  <workbookPr defaultThemeVersion="166925"/>
  <mc:AlternateContent xmlns:mc="http://schemas.openxmlformats.org/markup-compatibility/2006">
    <mc:Choice Requires="x15">
      <x15ac:absPath xmlns:x15ac="http://schemas.microsoft.com/office/spreadsheetml/2010/11/ac" url="C:\Users\ximena.castro\Downloads\"/>
    </mc:Choice>
  </mc:AlternateContent>
  <xr:revisionPtr revIDLastSave="74" documentId="13_ncr:1_{77E68DB3-8D2C-471A-87E3-91287152BF75}" xr6:coauthVersionLast="47" xr6:coauthVersionMax="47" xr10:uidLastSave="{43910155-27A5-4C7F-968F-780676F32FD3}"/>
  <bookViews>
    <workbookView xWindow="-120" yWindow="-120" windowWidth="21840" windowHeight="13140" tabRatio="792" xr2:uid="{00000000-000D-0000-FFFF-FFFF00000000}"/>
  </bookViews>
  <sheets>
    <sheet name="RIESGOS DE GESTIÓN H1" sheetId="1" r:id="rId1"/>
    <sheet name="Listas" sheetId="3" state="hidden" r:id="rId2"/>
    <sheet name="Matriz" sheetId="5" state="hidden"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2" i="1" l="1"/>
  <c r="AD7" i="1"/>
  <c r="AB8" i="1"/>
  <c r="AB9" i="1"/>
  <c r="AB10" i="1"/>
  <c r="AB11" i="1"/>
  <c r="AB7" i="1"/>
  <c r="AB12" i="1"/>
  <c r="Z12" i="1"/>
  <c r="Y12" i="1"/>
  <c r="S11" i="1"/>
  <c r="S9" i="1"/>
  <c r="S8" i="1"/>
  <c r="S12" i="1"/>
  <c r="S7" i="1"/>
  <c r="Q11" i="1"/>
  <c r="Q9" i="1"/>
  <c r="Q8" i="1"/>
  <c r="Q12" i="1"/>
  <c r="Z8" i="1" l="1"/>
  <c r="Z9" i="1"/>
  <c r="Z10" i="1"/>
  <c r="Z11" i="1"/>
  <c r="Z7" i="1"/>
  <c r="Y9" i="1"/>
  <c r="Y10" i="1"/>
  <c r="Y11" i="1"/>
  <c r="Y8" i="1"/>
  <c r="Y7" i="1"/>
  <c r="T7" i="1"/>
  <c r="R12" i="1"/>
  <c r="R8" i="1"/>
  <c r="R9" i="1"/>
  <c r="R10" i="1"/>
  <c r="Q7" i="1"/>
  <c r="R7" i="1" s="1"/>
  <c r="T8" i="1"/>
  <c r="T9" i="1"/>
  <c r="T10" i="1"/>
  <c r="T11" i="1"/>
  <c r="T12" i="1"/>
  <c r="AD8" i="1"/>
  <c r="AE8" i="1" s="1"/>
  <c r="AD9" i="1"/>
  <c r="AD10" i="1"/>
  <c r="AE10" i="1" s="1"/>
  <c r="AD11" i="1"/>
  <c r="R11" i="1"/>
  <c r="L9" i="1"/>
  <c r="M9" i="1" s="1"/>
  <c r="L11" i="1"/>
  <c r="M11" i="1" s="1"/>
  <c r="N11" i="1" s="1"/>
  <c r="L12" i="1"/>
  <c r="M12" i="1" s="1"/>
  <c r="N12" i="1" s="1"/>
  <c r="L8" i="1"/>
  <c r="M8" i="1" s="1"/>
  <c r="AI8" i="1" s="1"/>
  <c r="L7" i="1"/>
  <c r="M7" i="1" s="1"/>
  <c r="N10" i="1" l="1"/>
  <c r="N9" i="1"/>
  <c r="N8" i="1"/>
  <c r="AK8" i="1"/>
  <c r="N7" i="1"/>
  <c r="AE9" i="1"/>
  <c r="AI10" i="1" s="1"/>
  <c r="AK9" i="1" s="1"/>
  <c r="AE11" i="1"/>
  <c r="AI11" i="1" s="1"/>
  <c r="AK11" i="1" s="1"/>
  <c r="AE12" i="1"/>
  <c r="AI12" i="1" s="1"/>
  <c r="AK12" i="1" s="1"/>
  <c r="AE7" i="1"/>
  <c r="AI7" i="1" s="1"/>
  <c r="U7" i="1"/>
  <c r="U12" i="1"/>
  <c r="U9" i="1"/>
  <c r="AN9" i="1" s="1"/>
  <c r="AM9" i="1" s="1"/>
  <c r="U8" i="1"/>
  <c r="U11" i="1"/>
  <c r="AJ9" i="1" l="1"/>
  <c r="AO9" i="1"/>
  <c r="AI9" i="1"/>
  <c r="V12" i="1"/>
  <c r="W12" i="1" s="1"/>
  <c r="AN12" i="1"/>
  <c r="AM12" i="1" s="1"/>
  <c r="V11" i="1"/>
  <c r="W11" i="1" s="1"/>
  <c r="AN11" i="1"/>
  <c r="AM11" i="1" s="1"/>
  <c r="AL9" i="1"/>
  <c r="V10" i="1"/>
  <c r="V9" i="1"/>
  <c r="W9" i="1" s="1"/>
  <c r="V8" i="1"/>
  <c r="W8" i="1" s="1"/>
  <c r="AN8" i="1"/>
  <c r="AM8" i="1" s="1"/>
  <c r="AL8" i="1"/>
  <c r="AJ8" i="1"/>
  <c r="AJ11" i="1"/>
  <c r="AL11" i="1"/>
  <c r="AK7" i="1"/>
  <c r="AJ7" i="1" s="1"/>
  <c r="AL12" i="1"/>
  <c r="AO12" i="1"/>
  <c r="AJ12" i="1"/>
  <c r="AN7" i="1"/>
  <c r="AM7" i="1" s="1"/>
  <c r="V7" i="1"/>
  <c r="W7" i="1" s="1"/>
  <c r="AO11" i="1" l="1"/>
  <c r="AO8" i="1"/>
  <c r="AL10" i="1"/>
  <c r="AL7" i="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<sst xmlns="http://schemas.openxmlformats.org/spreadsheetml/2006/main" count="308" uniqueCount="178">
  <si>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</si>
  <si>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</si>
  <si>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</si>
  <si>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</si>
  <si>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</si>
  <si>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</si>
  <si>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</si>
  <si>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</si>
  <si>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</si>
  <si>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</si>
  <si>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</si>
  <si>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</si>
  <si>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</si>
  <si>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</si>
  <si>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</si>
  <si>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</si>
  <si>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</si>
  <si>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</si>
  <si>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</si>
  <si>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</si>
  <si>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</si>
  <si>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</si>
  <si>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</si>
  <si>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</si>
  <si>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</si>
  <si>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</si>
  <si>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</si>
  <si>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</si>
  <si>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</si>
  <si>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</si>
  <si>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</si>
  <si>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</si>
  <si>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</si>
  <si>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</si>
  <si>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</si>
  <si>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</si>
  <si>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</si>
  <si>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</si>
  <si>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</si>
  <si>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</si>
  <si>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</si>
  <si>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</si>
  <si>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</si>
  <si>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</si>
  <si>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</si>
  <si>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</si>
  <si>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</si>
  <si>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</si>
  <si>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</si>
  <si>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</si>
  <si>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</si>
  <si>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</si>
  <si>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</si>
  <si>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</si>
  <si>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</si>
  <si>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t>Administrar recursos físicos (tangibles e intangibles) propiedad o en calidad de alquiler del Instituto, así como gestionar el manejo del flujo documental de la entidad, con el fin de garantizar el óptimo funcionamiento del instituto como memoria Institucional</t>
  </si>
  <si>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</si>
  <si>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Contaminación al suelo, Incumplimiento normatividad ambiental, Accidentes laborales,
Contaminacion hidrica, Generacion de olores</t>
  </si>
  <si>
    <t>Condiciones de cuartos frios no optimas que generan descomposicion de residuos
Sobrecarga del area de almacenamiento</t>
  </si>
  <si>
    <t>1. Falta de mantenimiento dde cuertos frios
2. Incumplimiento de obligaciones y funciones en la entraga de residuos al gestor autorizado</t>
  </si>
  <si>
    <t>Posibilidad de superar la capacidad de almacenamiento de residuos biologicos, biosanitarios, cortopunzantes y animales en las sedes operativas del Instituto.</t>
  </si>
  <si>
    <t xml:space="preserve">Ejecución y administración de procesos : Pérdidas derivadas de errores en la ejecución y administración de procesos. </t>
  </si>
  <si>
    <t>2 veces por año</t>
  </si>
  <si>
    <t>El riesgo afecta la imagen de algún área del Instituto</t>
  </si>
  <si>
    <t>Para la no materializacion del riesgo se plantean las siguientes acciones:
Se verificara el lugar de almacenamiento temporal de residuos; y del correcto embalaje y rotulado de los residuos peligrosos, diligenciando Diligenciar correctamente PA03-PR03-F13 , Lista de Inspección Manejo de Residuos,   PA03-PR03-F11  Entrega De Residuos De Riesgo Biológico Al Gestor Autorizado,  PA03-PR03-F12 Registro de temperatura cuartos frios
El mantenimiento de los cuartos frios es responsabilidad de gestion del area de coordinacion de las sedes operativas</t>
  </si>
  <si>
    <t>Detectivo</t>
  </si>
  <si>
    <t>Manual</t>
  </si>
  <si>
    <t>Documentado</t>
  </si>
  <si>
    <t>Continua</t>
  </si>
  <si>
    <t>Con registro</t>
  </si>
  <si>
    <t>Mitigar: Despues de realizar un analisis y cosiderar los niveles de riesgo se implementan acciones que mitiguen el nivel del riesgo. No necesariamente es un control adicional</t>
  </si>
  <si>
    <t>Diligenciar correctamente PA03-PR03-F13 , Lista de Inspección Manejo de Residuos,   PA03-PR03-F11  Entrega De Residuos De Riesgo Biológico Al Gestor Autorizado,  PA03-PR03-F12 Registro de temperatura cuartos frios
Cuando exista alguna anomalia se debe comunicar por escrito al area encargada</t>
  </si>
  <si>
    <t>Subdireccion de Atencion a la Fauna-Profesional Gestion Ambiental</t>
  </si>
  <si>
    <t>Cuatrimestral</t>
  </si>
  <si>
    <t>En curso</t>
  </si>
  <si>
    <t>PA03-PR03-F13 quincenal, 
PA03-PR03-F11  Semanal
 PA03-PR03-F12 diario</t>
  </si>
  <si>
    <t xml:space="preserve">Se realizaron las actividades, conforme lo planeado para cada una de las actividades, se remiten soportes de lo solicitado </t>
  </si>
  <si>
    <t>Controlado</t>
  </si>
  <si>
    <t>Se evidencan documentos diligenciados que dan cuenta de el desarrollo de la actividad y control del riesgo</t>
  </si>
  <si>
    <t>Se evidencia el diligenciamiento de los formatos señalados como controles.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</si>
  <si>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Generacion de Multas
Amonestacion escrita
Decomiso preventivo de productos, elementos, medios o implementos utilizados para cometer la
infracción
Suspensión de obra o actividad cuando pueda derivarse daño o peligro para el medio ambiente, los
recursos naturales, el paisaje o la salud humana o cuando el proyecto, obra o actividad se haya
iniciado sin permiso, concesión, autorización o licencia ambiental o ejecutado incumpliendo los
términos de los mismos.</t>
  </si>
  <si>
    <t>Inexistencia de profesional Ambiental 
Falta de asignacion de recursos economicos</t>
  </si>
  <si>
    <t>Planeacion contractual y financiera en temas ambientales</t>
  </si>
  <si>
    <t xml:space="preserve">Posibilidad de ser requeridos por entidades Distritales en temas ambientales </t>
  </si>
  <si>
    <t>Mayor a 500 SMLMV</t>
  </si>
  <si>
    <t>El riesgo afecta la imagen del Instituto con efecto publicitario sostenido a nivel de sector administrativo, nivel departamental o municipal</t>
  </si>
  <si>
    <t>1. Saneamiento ambiental (Fumigacion, roedores, lavado de tanques) Contratación y seguimiento a la ejecución de actividadesde control de vectores
2. Seguimiento acuerdo de corresponsabilidad con la asociacion de reciclaje
3. Vigencia de los permisos y/o tramites ante las autoridades ambientales</t>
  </si>
  <si>
    <t>Evitar: Despues de realizar un analisis y considerar que el nivel de riesgo es demasiado alto, se determina no asumir la actividad que genera este riesgo</t>
  </si>
  <si>
    <t>1. Certificados de servicios de la empresa de fumigacion
2. Informes de seguimiento semestral del plan de accion interno PAI
Reporte trimestral de la generacion de material reciclado
Capacitaciones y/o talleres relacionados con la generacion de material reciclado
Certificaciones expedidas por la Asociacion de reciclaje
3. Permiso de publicidad exterior visual para los vehiculos del instituto</t>
  </si>
  <si>
    <t>1. Certificados de servicios de la empresa de fumigacion segun programacion
2. Informes de seguimiento semestral del plan de accion interno PAI
3. Reporte trimestral de la generacion de material reciclado
Capacitaciones y/o talleres relacionados con la generacion de material reciclado
Certificaciones expedidas por la Asociacion de reciclaje
4. Permiso de publicidad exterior visual para los vehiculos del instituto</t>
  </si>
  <si>
    <t>1. Certificados de servicios de la empresa de fumigacion segun programacion
2. Informes de seguimiento semestral del plan de accion interno PAI
Reporte trimestral de la generacion de material reciclado
Capacitaciones y/o talleres relacionados con la generacion de material reciclado
Certificaciones expedidas por la Asociacion de reciclaje
3. Permiso de publicidad exterior visual para los vehiculos del instituto</t>
  </si>
  <si>
    <t>Se evidencian documentos que dan cuenta de la realizacion de las actividades
Considerar para el proximo seguimiento evidencias de 
3. Reporte trimestral de la generacion de material reciclado
Capacitaciones y/o talleres relacionados con la generacion de material reciclado
Certificaciones expedidas por la Asociacion de reciclaje
4. Permiso de publicidad exterior visual para los vehiculos del instituto
Ya que no se evidenciaron</t>
  </si>
  <si>
    <t xml:space="preserve">Se observa certificados de servicios de la empresa de fumigación, acta de reunión, y el Informe de seguimiento del segundo semestre de 2021 del Plan de Acción Interno PAI, y de la solicitud de publicidad exterior para los vehículos del Instituto. No se observan evidencias del resto de actividades planteadas, se sugiere revisar dichos controles definidos como capacitaciones y/o talleres, teniendo en cuenta que estos no son considerados como controles pues no están encaminados a verificar, validar, conciliar, cotejar, comparar, etc. </t>
  </si>
  <si>
    <t>&lt;</t>
  </si>
  <si>
    <t>Subdireccion de Gestion Corporativa-Gestion Documental</t>
  </si>
  <si>
    <t>Apertura de procesos disciplinarios
Perdida de información del Instituto</t>
  </si>
  <si>
    <t xml:space="preserve"> Ausencia de inventarios documentales en su respectivo formato y formatos de préstamo documental.
 Falta de responsabilidad sobre la gestión de los documentos recibidos y producidos por la entidad
Documentación desorganizada y no aplicación de instrumentos archivisticos.</t>
  </si>
  <si>
    <t>Desconocimiento de los lineamientos internos archivisticos por las areas y su aplicación</t>
  </si>
  <si>
    <t>Posibilidad de pérdida de Información física o digital</t>
  </si>
  <si>
    <t>Usuarios, productos y prácticas: Fallas negligentes o involuntarias de las obligaciones frente a los usuarios y que impiden satisfacer una obligación profesional frente a éstos.</t>
  </si>
  <si>
    <t>24 a 500 veces por año</t>
  </si>
  <si>
    <t>El riesgo afecta la imagen del Instituto internamente, de conocimiento general nivel interno, de junta directiva y proveedores</t>
  </si>
  <si>
    <t>Solicitud de actualización de inventarios documentales para que todos los archivos de gestión tengan el control de su información.</t>
  </si>
  <si>
    <t>Preventivo</t>
  </si>
  <si>
    <t>Solicitar semestralmente actualizaciones de inventarios documentales de todos los archivos de gestión</t>
  </si>
  <si>
    <t>Subdireccion de Gestion Corporativa-Profesional Gestion Documental</t>
  </si>
  <si>
    <t>31/31/2022</t>
  </si>
  <si>
    <t>2 Solicitudes de actualización de Inventarios documentales</t>
  </si>
  <si>
    <t xml:space="preserve">En el primer cuatrimestre de 2022 se realizaron 11 actualizaciones de Inventarios documentales en las áreas: Dirección General, Control Interno, Oficina Asesora de planeación, historias clínicas veterinarias, programa de adopciones, Registros de custodia de caninos y felinos, registros de identificación, Contractual, recursos físicos, servicio al ciudadano y talento para que todos los archivos de gestión tengan el control de su información.
Con el fin de minimizar cualquier eventualidad que pueda llegar a ocurrir en Ausencia de inventarios documentales en su respectivo formato y formatos de préstamo documental y responsabilidad sobre la gestión de los documentos recibidos y producidos por la entidad.
</t>
  </si>
  <si>
    <t>Dentro de los archivos cargados como evidencia de las actividades no se encuentran solicitudes de actualizacion de inventarios documentales
SE SUGIERE REALIZAR POR LO MENOS UNO PARA EL SEGUNDO SEGUIMIENTO</t>
  </si>
  <si>
    <t>No se evidencia el cumplimiento del control.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 Revisar la fecha de implementación.</t>
  </si>
  <si>
    <t>Realización de capacitaciones en préstamo documental, inventarios documentales, manejo del software de gestion documental</t>
  </si>
  <si>
    <t>Realización de capacitaciones cuatrimestrales en préstamo documental, inventarios documentales, manejo del software de gestion documental</t>
  </si>
  <si>
    <t>3 Capacitaciones anuales de Prestamo documental, inventarios documentales y manejo de software de gestion documental</t>
  </si>
  <si>
    <t xml:space="preserve">En el primer cuatrimestre de 2022 se realizaron 37 capacitaciones en temas relacionados como lo son los préstamos documentales, inventarios documentales, manejo del software de gestión documental
En las cuales asistieron un total de 188 colaboradores y funcionarios del IDPYBA, esto con el fin de minimizar cualquier eventualidad que pueda llegar a ocurrir frente a la Documentación desorganizada y la no aplicación de instrumentos archivísticos.
</t>
  </si>
  <si>
    <t>Se presentan actas de capacitacion an AZ digital, gestion documental, limpieza de archivo, que dan cuenta de la actividad programada
Se evidencia control del riesgo</t>
  </si>
  <si>
    <t xml:space="preserve">Se evidencia la realización de las capacitaciones en las temáticas señaladas, sin embargo, se sugiere revisar dichos controles definidos como capacitaciones y/o talleres, teniendo en cuenta que estos no son considerados como controles pues no están encaminados a verificar, validar, conciliar, cotejar, comparar, etc. Es decir, la actividad pudiese verificar el conocimiento en materia de Gestión Documental si se realizasen evaluaciones antes y después de dichas capacitaciones. </t>
  </si>
  <si>
    <t>Eliminado controlado</t>
  </si>
  <si>
    <t>Deterioro de los documentos ocasionados por humedad o inundación del Archivo Central.</t>
  </si>
  <si>
    <t>Generación de aguas residuales No Domesticas</t>
  </si>
  <si>
    <t>1. Socialización en prácticas adecuadas en el lavado de caniles para en el manejo adecuado de vertimientos. 
2. Mantenimiento a las cajas de inspección de la Unidad de Cuidado Animal
3. Puesta en marcha de la Planta de Tratamiento de Aguas Residuales.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</si>
  <si>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</si>
  <si>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</si>
  <si>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</si>
  <si>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</si>
  <si>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</si>
  <si>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</si>
  <si>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</si>
  <si>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</si>
  <si>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</si>
  <si>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</si>
  <si>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</si>
  <si>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</si>
  <si>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</si>
  <si>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</si>
  <si>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</si>
  <si>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</si>
  <si>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</si>
  <si>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</si>
  <si>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</si>
  <si>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</si>
  <si>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</si>
  <si>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</si>
  <si>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</si>
  <si>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</si>
  <si>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</si>
  <si>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</si>
  <si>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</si>
  <si>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</si>
  <si>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</si>
  <si>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r>
      <t>Conflictos de interés:</t>
    </r>
    <r>
      <rPr>
        <sz val="11"/>
        <color rgb="FF000000"/>
        <rFont val="Arial"/>
        <family val="2"/>
      </rPr>
      <t xml:space="preserve"> cuando el interés general propio de la función pública entra en conflicto con el interés particular y directo del servidor público.</t>
    </r>
  </si>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</sst>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E69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6" fillId="0" borderId="0" applyFont="0" applyFill="0" applyBorder="0" applyAlignment="0" applyProtection="0"/>
  </cellStyleXfs>
  <cellXfs count="136">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2" fillId="0" borderId="1"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9" fontId="2" fillId="6" borderId="1"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19" fillId="0" borderId="1" xfId="0" applyFont="1" applyBorder="1" applyAlignment="1">
      <alignment horizontal="center" vertical="center" wrapText="1"/>
    </xf>
    <xf numFmtId="0" fontId="4" fillId="0" borderId="0" xfId="0" applyFont="1" applyAlignment="1">
      <alignment horizontal="center" vertical="center" wrapText="1"/>
    </xf>
    <xf numFmtId="9" fontId="4" fillId="0" borderId="1" xfId="1"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9" fontId="4" fillId="8" borderId="0" xfId="1" applyFont="1" applyFill="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9" fillId="0" borderId="1" xfId="0" applyFont="1" applyBorder="1" applyAlignment="1" applyProtection="1">
      <alignment vertical="top" wrapText="1"/>
      <protection locked="0"/>
    </xf>
    <xf numFmtId="0" fontId="4" fillId="0" borderId="2"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protection locked="0"/>
    </xf>
    <xf numFmtId="9" fontId="15" fillId="0" borderId="2"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10" borderId="1" xfId="0" applyFont="1" applyFill="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16" fillId="0" borderId="0" xfId="0" applyFont="1" applyAlignment="1">
      <alignment horizontal="center" vertical="center"/>
    </xf>
  </cellXfs>
  <cellStyles count="2">
    <cellStyle name="Normal" xfId="0" builtinId="0"/>
    <cellStyle name="Porcentaje" xfId="1" builtinId="5"/>
  </cellStyles>
  <dxfs count="29">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O1" zoomScale="70" zoomScaleNormal="70" workbookViewId="0">
      <selection activeCell="AX10" sqref="AX10"/>
    </sheetView>
  </sheetViews>
  <sheetFormatPr defaultColWidth="0" defaultRowHeight="18" zeroHeight="1"/>
  <cols>
    <col min="1" max="2" width="10.7109375" style="3" customWidth="1"/>
    <col min="3" max="5" width="30.7109375" style="3" customWidth="1"/>
    <col min="6" max="8" width="19.42578125" style="3" customWidth="1"/>
    <col min="9" max="9" width="33.42578125" style="3" customWidth="1"/>
    <col min="10" max="10" width="37" style="3" customWidth="1"/>
    <col min="11" max="11" width="11.85546875" style="3" customWidth="1"/>
    <col min="12" max="12" width="15.7109375" style="3" customWidth="1"/>
    <col min="13" max="13" width="8.42578125" style="4" customWidth="1"/>
    <col min="14" max="14" width="8.7109375" style="40" hidden="1" customWidth="1"/>
    <col min="15" max="17" width="15.7109375" style="3" customWidth="1"/>
    <col min="18" max="18" width="8.5703125" style="3" hidden="1" customWidth="1"/>
    <col min="19" max="19" width="15.7109375" style="3" customWidth="1"/>
    <col min="20" max="20" width="7.140625" style="3" hidden="1" customWidth="1"/>
    <col min="21" max="21" width="8.42578125" style="40" customWidth="1"/>
    <col min="22" max="22" width="8.42578125" style="40" hidden="1" customWidth="1"/>
    <col min="23" max="23" width="19.85546875" style="36" customWidth="1"/>
    <col min="24" max="24" width="36.28515625" style="3" customWidth="1"/>
    <col min="25" max="26" width="7.140625" style="66" customWidth="1"/>
    <col min="27" max="27" width="7.140625" style="3" customWidth="1"/>
    <col min="28" max="28" width="8" style="3" hidden="1" customWidth="1"/>
    <col min="29" max="29" width="7.140625" style="3" customWidth="1"/>
    <col min="30" max="30" width="6.5703125" style="3" hidden="1"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hidden="1" customWidth="1"/>
    <col min="39" max="39" width="19.7109375" style="3" customWidth="1"/>
    <col min="40" max="40" width="9.85546875" style="3" customWidth="1"/>
    <col min="41" max="41" width="19.7109375" style="36" customWidth="1"/>
    <col min="42" max="42" width="19.7109375" style="3" customWidth="1"/>
    <col min="43" max="43" width="35.28515625" style="3" customWidth="1"/>
    <col min="44" max="44" width="19.7109375" style="3" customWidth="1"/>
    <col min="45" max="46" width="19.7109375" style="25" customWidth="1"/>
    <col min="47" max="47" width="19.7109375" style="3" customWidth="1"/>
    <col min="48" max="48" width="33" style="3" customWidth="1"/>
    <col min="49" max="49" width="28.140625" style="3" customWidth="1"/>
    <col min="50" max="51" width="15.42578125" style="3" customWidth="1"/>
    <col min="52" max="53" width="28.140625" style="3" customWidth="1"/>
    <col min="54" max="54" width="30.7109375" style="17" customWidth="1"/>
    <col min="55" max="55" width="28.140625" style="3" customWidth="1"/>
    <col min="56" max="57" width="15.42578125" style="3" customWidth="1"/>
    <col min="58" max="59" width="28.140625" style="3" customWidth="1"/>
    <col min="60" max="60" width="9.5703125" style="17" customWidth="1"/>
    <col min="61" max="61" width="28.140625" style="3" customWidth="1"/>
    <col min="62" max="63" width="15.42578125" style="3" customWidth="1"/>
    <col min="64" max="65" width="28.140625" style="3" customWidth="1"/>
    <col min="66" max="66" width="9.5703125" style="17" customWidth="1"/>
    <col min="67" max="111" width="0" style="3" hidden="1" customWidth="1"/>
    <col min="112" max="16384" width="11.42578125" style="3" hidden="1"/>
  </cols>
  <sheetData>
    <row r="1" spans="1:66" ht="23.25" customHeight="1">
      <c r="A1" s="104"/>
      <c r="B1" s="105"/>
      <c r="C1" s="130" t="s">
        <v>0</v>
      </c>
      <c r="D1" s="131"/>
      <c r="E1" s="131"/>
      <c r="F1" s="131"/>
      <c r="G1" s="131"/>
      <c r="H1" s="131"/>
      <c r="I1" s="132"/>
      <c r="J1" s="98"/>
      <c r="K1" s="98"/>
      <c r="L1" s="98"/>
      <c r="M1" s="43"/>
      <c r="N1" s="44"/>
      <c r="O1" s="4"/>
      <c r="P1" s="4"/>
      <c r="Q1" s="4"/>
      <c r="R1" s="4"/>
      <c r="S1" s="4"/>
      <c r="T1" s="4"/>
      <c r="U1" s="45"/>
      <c r="V1" s="45"/>
      <c r="W1" s="46"/>
      <c r="X1" s="43"/>
      <c r="Y1" s="3"/>
      <c r="Z1" s="3"/>
      <c r="AE1" s="18"/>
      <c r="AI1" s="18"/>
      <c r="AK1" s="16"/>
      <c r="BB1" s="16"/>
      <c r="BH1" s="16"/>
      <c r="BN1" s="16"/>
    </row>
    <row r="2" spans="1:66" ht="23.25" customHeight="1">
      <c r="A2" s="106"/>
      <c r="B2" s="107"/>
      <c r="C2" s="130" t="s">
        <v>1</v>
      </c>
      <c r="D2" s="131"/>
      <c r="E2" s="131"/>
      <c r="F2" s="131"/>
      <c r="G2" s="131"/>
      <c r="H2" s="131"/>
      <c r="I2" s="132"/>
      <c r="J2" s="98"/>
      <c r="K2" s="98"/>
      <c r="L2" s="98"/>
      <c r="M2" s="43"/>
      <c r="N2" s="44"/>
      <c r="O2" s="4"/>
      <c r="P2" s="4"/>
      <c r="Q2" s="4"/>
      <c r="R2" s="4"/>
      <c r="S2" s="4"/>
      <c r="T2" s="4"/>
      <c r="U2" s="45"/>
      <c r="V2" s="45"/>
      <c r="W2" s="46"/>
      <c r="X2" s="43"/>
      <c r="Y2" s="3"/>
      <c r="Z2" s="3"/>
      <c r="AE2" s="18"/>
      <c r="AI2" s="18"/>
      <c r="AK2" s="16"/>
      <c r="BB2" s="16"/>
      <c r="BH2" s="16"/>
      <c r="BN2" s="16"/>
    </row>
    <row r="3" spans="1:66" ht="23.25" customHeight="1">
      <c r="A3" s="108"/>
      <c r="B3" s="109"/>
      <c r="C3" s="98" t="s">
        <v>2</v>
      </c>
      <c r="D3" s="98"/>
      <c r="E3" s="98"/>
      <c r="F3" s="98" t="s">
        <v>3</v>
      </c>
      <c r="G3" s="98"/>
      <c r="H3" s="98"/>
      <c r="I3" s="98"/>
      <c r="J3" s="98"/>
      <c r="K3" s="98"/>
      <c r="L3" s="98"/>
      <c r="M3" s="43"/>
      <c r="N3" s="44"/>
      <c r="O3" s="43"/>
      <c r="P3" s="43"/>
      <c r="Q3" s="43"/>
      <c r="R3" s="43"/>
      <c r="S3" s="43"/>
      <c r="T3" s="43"/>
      <c r="U3" s="44"/>
      <c r="V3" s="44"/>
      <c r="W3" s="46"/>
      <c r="X3" s="43"/>
      <c r="Y3" s="3"/>
      <c r="Z3" s="3"/>
      <c r="AE3" s="18"/>
      <c r="AI3" s="18"/>
      <c r="AK3" s="16"/>
      <c r="BB3" s="16"/>
      <c r="BH3" s="16"/>
      <c r="BN3" s="16"/>
    </row>
    <row r="4" spans="1:66" s="4" customFormat="1" ht="23.25" customHeight="1">
      <c r="A4" s="100" t="s">
        <v>4</v>
      </c>
      <c r="B4" s="101"/>
      <c r="C4" s="98" t="s">
        <v>5</v>
      </c>
      <c r="D4" s="98" t="s">
        <v>6</v>
      </c>
      <c r="E4" s="98" t="s">
        <v>7</v>
      </c>
      <c r="F4" s="118" t="s">
        <v>8</v>
      </c>
      <c r="G4" s="118"/>
      <c r="H4" s="118"/>
      <c r="I4" s="118"/>
      <c r="J4" s="118"/>
      <c r="K4" s="118"/>
      <c r="L4" s="118"/>
      <c r="M4" s="118"/>
      <c r="N4" s="118"/>
      <c r="O4" s="118"/>
      <c r="P4" s="118"/>
      <c r="Q4" s="118"/>
      <c r="R4" s="118"/>
      <c r="S4" s="118"/>
      <c r="T4" s="118"/>
      <c r="U4" s="118"/>
      <c r="V4" s="118"/>
      <c r="W4" s="118"/>
      <c r="X4" s="116" t="s">
        <v>9</v>
      </c>
      <c r="Y4" s="116"/>
      <c r="Z4" s="116"/>
      <c r="AA4" s="116"/>
      <c r="AB4" s="116"/>
      <c r="AC4" s="116"/>
      <c r="AD4" s="116"/>
      <c r="AE4" s="116"/>
      <c r="AF4" s="116"/>
      <c r="AG4" s="116"/>
      <c r="AH4" s="116"/>
      <c r="AI4" s="116"/>
      <c r="AJ4" s="116"/>
      <c r="AK4" s="116"/>
      <c r="AL4" s="116"/>
      <c r="AM4" s="116"/>
      <c r="AN4" s="116"/>
      <c r="AO4" s="116"/>
      <c r="AP4" s="116"/>
      <c r="AQ4" s="122" t="s">
        <v>10</v>
      </c>
      <c r="AR4" s="123"/>
      <c r="AS4" s="123"/>
      <c r="AT4" s="123"/>
      <c r="AU4" s="123"/>
      <c r="AV4" s="124"/>
      <c r="AW4" s="119" t="s">
        <v>11</v>
      </c>
      <c r="AX4" s="119"/>
      <c r="AY4" s="119"/>
      <c r="AZ4" s="119"/>
      <c r="BA4" s="119"/>
      <c r="BB4" s="119"/>
      <c r="BC4" s="119" t="s">
        <v>12</v>
      </c>
      <c r="BD4" s="119"/>
      <c r="BE4" s="119"/>
      <c r="BF4" s="119"/>
      <c r="BG4" s="119"/>
      <c r="BH4" s="119"/>
      <c r="BI4" s="119" t="s">
        <v>13</v>
      </c>
      <c r="BJ4" s="119"/>
      <c r="BK4" s="119"/>
      <c r="BL4" s="119"/>
      <c r="BM4" s="119"/>
      <c r="BN4" s="119"/>
    </row>
    <row r="5" spans="1:66" s="4" customFormat="1" ht="21.75" customHeight="1">
      <c r="A5" s="102"/>
      <c r="B5" s="103"/>
      <c r="C5" s="98"/>
      <c r="D5" s="98"/>
      <c r="E5" s="98"/>
      <c r="F5" s="118"/>
      <c r="G5" s="118"/>
      <c r="H5" s="118"/>
      <c r="I5" s="118"/>
      <c r="J5" s="118"/>
      <c r="K5" s="118"/>
      <c r="L5" s="118"/>
      <c r="M5" s="118"/>
      <c r="N5" s="118"/>
      <c r="O5" s="118"/>
      <c r="P5" s="118"/>
      <c r="Q5" s="118"/>
      <c r="R5" s="118"/>
      <c r="S5" s="118"/>
      <c r="T5" s="118"/>
      <c r="U5" s="118"/>
      <c r="V5" s="118"/>
      <c r="W5" s="118"/>
      <c r="X5" s="116" t="s">
        <v>14</v>
      </c>
      <c r="Y5" s="116" t="s">
        <v>15</v>
      </c>
      <c r="Z5" s="116"/>
      <c r="AA5" s="116" t="s">
        <v>16</v>
      </c>
      <c r="AB5" s="116"/>
      <c r="AC5" s="116"/>
      <c r="AD5" s="116"/>
      <c r="AE5" s="116"/>
      <c r="AF5" s="116"/>
      <c r="AG5" s="116"/>
      <c r="AH5" s="116"/>
      <c r="AI5" s="120" t="s">
        <v>17</v>
      </c>
      <c r="AJ5" s="116" t="s">
        <v>18</v>
      </c>
      <c r="AK5" s="120" t="s">
        <v>19</v>
      </c>
      <c r="AL5" s="47"/>
      <c r="AM5" s="116" t="s">
        <v>20</v>
      </c>
      <c r="AN5" s="116" t="s">
        <v>19</v>
      </c>
      <c r="AO5" s="128" t="s">
        <v>21</v>
      </c>
      <c r="AP5" s="116" t="s">
        <v>22</v>
      </c>
      <c r="AQ5" s="125"/>
      <c r="AR5" s="126"/>
      <c r="AS5" s="126"/>
      <c r="AT5" s="126"/>
      <c r="AU5" s="126"/>
      <c r="AV5" s="127"/>
      <c r="AW5" s="119"/>
      <c r="AX5" s="119"/>
      <c r="AY5" s="119"/>
      <c r="AZ5" s="119"/>
      <c r="BA5" s="119"/>
      <c r="BB5" s="119"/>
      <c r="BC5" s="119"/>
      <c r="BD5" s="119"/>
      <c r="BE5" s="119"/>
      <c r="BF5" s="119"/>
      <c r="BG5" s="119"/>
      <c r="BH5" s="119"/>
      <c r="BI5" s="119"/>
      <c r="BJ5" s="119"/>
      <c r="BK5" s="119"/>
      <c r="BL5" s="119"/>
      <c r="BM5" s="119"/>
      <c r="BN5" s="119"/>
    </row>
    <row r="6" spans="1:66" s="4" customFormat="1" ht="91.5" customHeight="1">
      <c r="A6" s="102"/>
      <c r="B6" s="103"/>
      <c r="C6" s="99"/>
      <c r="D6" s="99"/>
      <c r="E6" s="99"/>
      <c r="F6" s="48" t="s">
        <v>23</v>
      </c>
      <c r="G6" s="48" t="s">
        <v>24</v>
      </c>
      <c r="H6" s="48" t="s">
        <v>25</v>
      </c>
      <c r="I6" s="48" t="s">
        <v>26</v>
      </c>
      <c r="J6" s="48" t="s">
        <v>27</v>
      </c>
      <c r="K6" s="48" t="s">
        <v>28</v>
      </c>
      <c r="L6" s="48" t="s">
        <v>29</v>
      </c>
      <c r="M6" s="48" t="s">
        <v>19</v>
      </c>
      <c r="N6" s="49"/>
      <c r="O6" s="50" t="s">
        <v>30</v>
      </c>
      <c r="P6" s="51" t="s">
        <v>31</v>
      </c>
      <c r="Q6" s="51" t="s">
        <v>32</v>
      </c>
      <c r="R6" s="51"/>
      <c r="S6" s="51" t="s">
        <v>33</v>
      </c>
      <c r="T6" s="51"/>
      <c r="U6" s="51" t="s">
        <v>19</v>
      </c>
      <c r="V6" s="51"/>
      <c r="W6" s="52" t="s">
        <v>34</v>
      </c>
      <c r="X6" s="117"/>
      <c r="Y6" s="53" t="s">
        <v>35</v>
      </c>
      <c r="Z6" s="53" t="s">
        <v>23</v>
      </c>
      <c r="AA6" s="53" t="s">
        <v>36</v>
      </c>
      <c r="AB6" s="53"/>
      <c r="AC6" s="53" t="s">
        <v>37</v>
      </c>
      <c r="AD6" s="53"/>
      <c r="AE6" s="54" t="s">
        <v>38</v>
      </c>
      <c r="AF6" s="53" t="s">
        <v>39</v>
      </c>
      <c r="AG6" s="53" t="s">
        <v>28</v>
      </c>
      <c r="AH6" s="53" t="s">
        <v>40</v>
      </c>
      <c r="AI6" s="121"/>
      <c r="AJ6" s="117"/>
      <c r="AK6" s="121"/>
      <c r="AL6" s="55"/>
      <c r="AM6" s="117"/>
      <c r="AN6" s="117"/>
      <c r="AO6" s="129"/>
      <c r="AP6" s="117"/>
      <c r="AQ6" s="56" t="s">
        <v>41</v>
      </c>
      <c r="AR6" s="56" t="s">
        <v>42</v>
      </c>
      <c r="AS6" s="57" t="s">
        <v>43</v>
      </c>
      <c r="AT6" s="57" t="s">
        <v>44</v>
      </c>
      <c r="AU6" s="56" t="s">
        <v>45</v>
      </c>
      <c r="AV6" s="56" t="s">
        <v>46</v>
      </c>
      <c r="AW6" s="58" t="s">
        <v>47</v>
      </c>
      <c r="AX6" s="58" t="s">
        <v>48</v>
      </c>
      <c r="AY6" s="58" t="s">
        <v>49</v>
      </c>
      <c r="AZ6" s="58" t="s">
        <v>50</v>
      </c>
      <c r="BA6" s="58" t="s">
        <v>51</v>
      </c>
      <c r="BB6" s="59" t="s">
        <v>52</v>
      </c>
      <c r="BC6" s="58" t="s">
        <v>47</v>
      </c>
      <c r="BD6" s="58" t="s">
        <v>48</v>
      </c>
      <c r="BE6" s="58" t="s">
        <v>49</v>
      </c>
      <c r="BF6" s="58" t="s">
        <v>50</v>
      </c>
      <c r="BG6" s="58" t="s">
        <v>51</v>
      </c>
      <c r="BH6" s="59" t="s">
        <v>52</v>
      </c>
      <c r="BI6" s="58" t="s">
        <v>47</v>
      </c>
      <c r="BJ6" s="58" t="s">
        <v>48</v>
      </c>
      <c r="BK6" s="58" t="s">
        <v>49</v>
      </c>
      <c r="BL6" s="58" t="s">
        <v>50</v>
      </c>
      <c r="BM6" s="58" t="s">
        <v>51</v>
      </c>
      <c r="BN6" s="60" t="s">
        <v>52</v>
      </c>
    </row>
    <row r="7" spans="1:66" ht="233.25" customHeight="1">
      <c r="A7" s="26">
        <v>1</v>
      </c>
      <c r="B7" s="26" t="s">
        <v>53</v>
      </c>
      <c r="C7" s="26" t="s">
        <v>54</v>
      </c>
      <c r="D7" s="26" t="s">
        <v>55</v>
      </c>
      <c r="E7" s="26" t="s">
        <v>56</v>
      </c>
      <c r="F7" s="26" t="s">
        <v>57</v>
      </c>
      <c r="G7" s="26" t="s">
        <v>58</v>
      </c>
      <c r="H7" s="26" t="s">
        <v>59</v>
      </c>
      <c r="I7" s="26" t="s">
        <v>60</v>
      </c>
      <c r="J7" s="26" t="s">
        <v>61</v>
      </c>
      <c r="K7" s="26" t="s">
        <v>62</v>
      </c>
      <c r="L7" s="62" t="str">
        <f>IF(K7=0,"Defina la frecuencia",IF(K7="2 veces por año","Muy baja",IF(K7="3 a 24 veces por año","Baja",IF(K7="24 a 500 veces por año","Media",IF(K7="500 veces al año y maximo 5000veces por año","Alta","Muy alta")))))</f>
        <v>Muy baja</v>
      </c>
      <c r="M7" s="63" t="str">
        <f>IF(L7="Muy baja","20%",IF(L7="Baja","40%",IF(L7="Media","60%",IF(L7="Alta","80%",IF(L7="Muy alta","100%","Defina la Frecuencia")))))</f>
        <v>20%</v>
      </c>
      <c r="N7" s="83">
        <f>VALUE(M7)</f>
        <v>0.2</v>
      </c>
      <c r="O7" s="26"/>
      <c r="P7" s="26" t="s">
        <v>63</v>
      </c>
      <c r="Q7" s="62">
        <f>IF(O7=0,0,IF(O7="Afectación menor a 10 SMLMV","Leve 20%",IF(O7="Entre 10 y 50 SMLMV","Menor 40%",IF(O7="Entre 50 y 100 SMLMV","Moderado 60%",IF(O7="Entre 100 y 500 SMLMV","Mayor 80%","Castastrofico 100%")))))</f>
        <v>0</v>
      </c>
      <c r="R7" s="26">
        <f>IF(O7=0,0,IF(Q7="Leve 20%",20%,IF(Q7="Menor 40%",40%,IF(Q7="Moderado 60%",60%,IF(Q7="Mayor 80%",80%,100%)))))</f>
        <v>0</v>
      </c>
      <c r="S7" s="62"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Leve 20%</v>
      </c>
      <c r="T7" s="62">
        <f t="shared" ref="T7:T11" si="0">IF(S7=0,0,IF(S7="Leve 20%",20%,IF(S7="Menor 40%",40%,IF(S7="Moderado 60%",60%,IF(S7="Mayor 80%",80%,100%)))))</f>
        <v>0.2</v>
      </c>
      <c r="U7" s="64">
        <f>IF(R7&gt;T7,R7,T7)</f>
        <v>0.2</v>
      </c>
      <c r="V7" s="83">
        <f>VALUE(U7)</f>
        <v>0.2</v>
      </c>
      <c r="W7" s="65" t="str">
        <f>VLOOKUP(N7,Matriz!$B$3:$G$8,MATCH(V7,Matriz!$B$3:$G$3,0),FALSE)</f>
        <v>Bajo</v>
      </c>
      <c r="X7" s="26" t="s">
        <v>64</v>
      </c>
      <c r="Y7" s="62" t="str">
        <f>IF(AA7="Preventivo","X",IF(AA7="Detectivo","X"," "))</f>
        <v>X</v>
      </c>
      <c r="Z7" s="62" t="str">
        <f>IF(AA7="Correctivo","X"," ")</f>
        <v xml:space="preserve"> </v>
      </c>
      <c r="AA7" s="26" t="s">
        <v>65</v>
      </c>
      <c r="AB7" s="82">
        <f>IF(AA7="","",IF(AA7="Preventivo",25%,IF(AA7="Detectivo",15%,10%)))</f>
        <v>0.15</v>
      </c>
      <c r="AC7" s="26" t="s">
        <v>66</v>
      </c>
      <c r="AD7" s="82">
        <f t="shared" ref="AD7:AD11" si="1">IF(AC7="Automatico",25%,15%)</f>
        <v>0.15</v>
      </c>
      <c r="AE7" s="64">
        <f>AB7+AD7</f>
        <v>0.3</v>
      </c>
      <c r="AF7" s="26" t="s">
        <v>67</v>
      </c>
      <c r="AG7" s="26" t="s">
        <v>68</v>
      </c>
      <c r="AH7" s="26" t="s">
        <v>69</v>
      </c>
      <c r="AI7" s="64">
        <f>M7-(M7*AE7)</f>
        <v>0.14000000000000001</v>
      </c>
      <c r="AJ7" s="62" t="str">
        <f>IF(AK7=0,"Defina la frecuencia",IF(AK7=20%,"Muy baja",IF(AK7=40%,"Baja",IF(AK7=60%,"Media",IF(AK7=80%,"Alta","Muy alta")))))</f>
        <v>Muy baja</v>
      </c>
      <c r="AK7" s="67">
        <f>IF(AI7&lt;20%,20%,IF(AI7&lt;40%,40%,IF(AI7&lt;60%,60%,IF(AI7&lt;80%,80%,100%))))</f>
        <v>0.2</v>
      </c>
      <c r="AL7" s="84">
        <f>VALUE(AK7)</f>
        <v>0.2</v>
      </c>
      <c r="AM7" s="64" t="str">
        <f>IF(AN7=0,0,IF(AN7=20%,"Leve 20%",IF(AN7=40%,"Menor 40%",IF(AN7=60%,"Moderado 60%",IF(AN7=80%,"Mayor 80%","Catastrofico 100%")))))</f>
        <v>Leve 20%</v>
      </c>
      <c r="AN7" s="64">
        <f>U7</f>
        <v>0.2</v>
      </c>
      <c r="AO7" s="65" t="str">
        <f>VLOOKUP(AK7,Matriz!$B$3:$G$8,MATCH(AN7,Matriz!$B$3:$G$3,0),FALSE)</f>
        <v>Bajo</v>
      </c>
      <c r="AP7" s="85" t="s">
        <v>70</v>
      </c>
      <c r="AQ7" s="42" t="s">
        <v>71</v>
      </c>
      <c r="AR7" s="26" t="s">
        <v>72</v>
      </c>
      <c r="AS7" s="41">
        <v>44926</v>
      </c>
      <c r="AT7" s="41" t="s">
        <v>73</v>
      </c>
      <c r="AU7" s="26" t="s">
        <v>74</v>
      </c>
      <c r="AV7" s="26" t="s">
        <v>75</v>
      </c>
      <c r="AW7" s="26" t="s">
        <v>76</v>
      </c>
      <c r="AX7" s="26" t="s">
        <v>77</v>
      </c>
      <c r="AY7" s="26" t="s">
        <v>75</v>
      </c>
      <c r="AZ7" s="26" t="s">
        <v>78</v>
      </c>
      <c r="BA7" s="26" t="s">
        <v>79</v>
      </c>
      <c r="BB7" s="27">
        <v>0.9</v>
      </c>
      <c r="BC7" s="26"/>
      <c r="BD7" s="26"/>
      <c r="BE7" s="26"/>
      <c r="BF7" s="26"/>
      <c r="BG7" s="26"/>
      <c r="BH7" s="27"/>
      <c r="BI7" s="26"/>
      <c r="BJ7" s="26"/>
      <c r="BK7" s="26"/>
      <c r="BL7" s="26"/>
      <c r="BM7" s="26"/>
    </row>
    <row r="8" spans="1:66" ht="296.25" customHeight="1">
      <c r="A8" s="26">
        <v>2</v>
      </c>
      <c r="B8" s="26" t="s">
        <v>53</v>
      </c>
      <c r="C8" s="26" t="s">
        <v>54</v>
      </c>
      <c r="D8" s="26" t="s">
        <v>55</v>
      </c>
      <c r="E8" s="26" t="s">
        <v>56</v>
      </c>
      <c r="F8" s="26" t="s">
        <v>80</v>
      </c>
      <c r="G8" s="26" t="s">
        <v>81</v>
      </c>
      <c r="H8" s="26" t="s">
        <v>82</v>
      </c>
      <c r="I8" s="26" t="s">
        <v>83</v>
      </c>
      <c r="J8" s="81" t="s">
        <v>61</v>
      </c>
      <c r="K8" s="61" t="s">
        <v>62</v>
      </c>
      <c r="L8" s="62" t="str">
        <f t="shared" ref="L8:L11" si="2">IF(K8=0,"Defina la frecuencia",IF(K8="2 veces por año","Muy baja",IF(K8="3 a 24 veces por año","Baja",IF(K8="24 a 500 veces por año","Media",IF(K8="500 veces al año y maximo 5000veces por año","Alta","Muy alta")))))</f>
        <v>Muy baja</v>
      </c>
      <c r="M8" s="63" t="str">
        <f t="shared" ref="M8:M11" si="3">IF(L8="Muy baja","20%",IF(L8="Baja","40%",IF(L8="Media","60%",IF(L8="Alta","80%",IF(L8="Muy alta","100%","Defina la Frecuencia")))))</f>
        <v>20%</v>
      </c>
      <c r="N8" s="35">
        <f t="shared" ref="N8:N11" si="4">VALUE(M8)</f>
        <v>0.2</v>
      </c>
      <c r="O8" s="26" t="s">
        <v>84</v>
      </c>
      <c r="P8" s="26" t="s">
        <v>85</v>
      </c>
      <c r="Q8" s="62" t="str">
        <f t="shared" ref="Q8:Q11" si="5">IF(O8=0,0,IF(O8="Afectación menor a 10 SMLMV","Leve 20%",IF(O8="Entre 10 y 50 SMLMV","Menor 40%",IF(O8="Entre 50 y 100 SMLMV","Moderado 60%",IF(O8="Entre 100 y 500 SMLMV","Mayor 80%","Catastrofico 100%")))))</f>
        <v>Catastrofico 100%</v>
      </c>
      <c r="R8" s="26">
        <f t="shared" ref="R8:R11" si="6">IF(O8=0,0,IF(Q8="Leve 20%",20%,IF(Q8="Menor 40%",40%,IF(Q8="Moderado 60%",60%,IF(Q8="Mayor 80%",80%,100%)))))</f>
        <v>1</v>
      </c>
      <c r="S8" s="62" t="str">
        <f t="shared" ref="S8:S11" si="7">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Mayor 80%</v>
      </c>
      <c r="T8" s="62">
        <f t="shared" si="0"/>
        <v>0.8</v>
      </c>
      <c r="U8" s="64">
        <f t="shared" ref="U8:U11" si="8">IF(R8&gt;T8,R8,T8)</f>
        <v>1</v>
      </c>
      <c r="V8" s="28">
        <f t="shared" ref="V8:V11" si="9">VALUE(U8)</f>
        <v>1</v>
      </c>
      <c r="W8" s="65" t="str">
        <f>VLOOKUP(N8,Matriz!$B$3:$G$8,MATCH(V8,Matriz!$B$3:$G$3,0),FALSE)</f>
        <v>Extremo</v>
      </c>
      <c r="X8" s="26" t="s">
        <v>86</v>
      </c>
      <c r="Y8" s="62" t="str">
        <f t="shared" ref="Y8:Y11" si="10">IF(AA8="Preventivo","X",IF(AA8="Detectivo","X"," "))</f>
        <v>X</v>
      </c>
      <c r="Z8" s="62" t="str">
        <f t="shared" ref="Z8:Z11" si="11">IF(AA8="Correctivo","X"," ")</f>
        <v xml:space="preserve"> </v>
      </c>
      <c r="AA8" s="26" t="s">
        <v>65</v>
      </c>
      <c r="AB8" s="26">
        <f t="shared" ref="AB8:AB11" si="12">IF(AA8="","",IF(AA8="Preventivo",25%,IF(AA8="Detectivo",15%,10%)))</f>
        <v>0.15</v>
      </c>
      <c r="AC8" s="26" t="s">
        <v>66</v>
      </c>
      <c r="AD8" s="26">
        <f t="shared" si="1"/>
        <v>0.15</v>
      </c>
      <c r="AE8" s="64">
        <f t="shared" ref="AE8:AE11" si="13">AB8+AD8</f>
        <v>0.3</v>
      </c>
      <c r="AF8" s="26" t="s">
        <v>67</v>
      </c>
      <c r="AG8" s="26" t="s">
        <v>68</v>
      </c>
      <c r="AH8" s="26" t="s">
        <v>69</v>
      </c>
      <c r="AI8" s="64">
        <f>M8-(M8*AE8)</f>
        <v>0.14000000000000001</v>
      </c>
      <c r="AJ8" s="62" t="str">
        <f t="shared" ref="AJ8:AJ11" si="14">IF(AK8=0,"Valore el control",IF(AK8=20%,"Muy baja",IF(AK8=40%,"Baja",IF(AK8=60%,"Media",IF(AK8=80%,"Alta","Muy alta")))))</f>
        <v>Muy baja</v>
      </c>
      <c r="AK8" s="67">
        <f t="shared" ref="AK8:AK11" si="15">IF(AI8&lt;20%,20%,IF(AI8&lt;40%,40%,IF(AI8&lt;60%,60%,IF(AI8&lt;80%,80%,100%))))</f>
        <v>0.2</v>
      </c>
      <c r="AL8" s="26">
        <f t="shared" ref="AL8:AL11" si="16">VALUE(AK8)</f>
        <v>0.2</v>
      </c>
      <c r="AM8" s="64" t="str">
        <f t="shared" ref="AM8:AM11" si="17">IF(AN8=0,0,IF(AN8=20%,"Leve 20%",IF(AN8=40%,"Menor 40%",IF(AN8=60%,"Moderado 60%",IF(AN8=80%,"Mayor 80%","Catastrofico 100%")))))</f>
        <v>Catastrofico 100%</v>
      </c>
      <c r="AN8" s="64">
        <f t="shared" ref="AN8:AN11" si="18">U8</f>
        <v>1</v>
      </c>
      <c r="AO8" s="65" t="str">
        <f>VLOOKUP(AK8,Matriz!$B$3:$G$8,MATCH(AN8,Matriz!$B$3:$G$3,0),FALSE)</f>
        <v>Extremo</v>
      </c>
      <c r="AP8" s="26" t="s">
        <v>87</v>
      </c>
      <c r="AQ8" s="26" t="s">
        <v>88</v>
      </c>
      <c r="AR8" s="26" t="s">
        <v>72</v>
      </c>
      <c r="AS8" s="41">
        <v>44926</v>
      </c>
      <c r="AT8" s="41" t="s">
        <v>73</v>
      </c>
      <c r="AU8" s="26" t="s">
        <v>74</v>
      </c>
      <c r="AV8" s="26" t="s">
        <v>89</v>
      </c>
      <c r="AW8" s="26" t="s">
        <v>76</v>
      </c>
      <c r="AX8" s="26" t="s">
        <v>77</v>
      </c>
      <c r="AY8" s="26" t="s">
        <v>90</v>
      </c>
      <c r="AZ8" s="26" t="s">
        <v>91</v>
      </c>
      <c r="BA8" s="26" t="s">
        <v>92</v>
      </c>
      <c r="BB8" s="27">
        <v>0.75</v>
      </c>
      <c r="BC8" s="26"/>
      <c r="BD8" s="26"/>
      <c r="BE8" s="26" t="s">
        <v>93</v>
      </c>
      <c r="BF8" s="26"/>
      <c r="BG8" s="26"/>
      <c r="BH8" s="27"/>
      <c r="BI8" s="26"/>
      <c r="BJ8" s="26"/>
      <c r="BK8" s="26"/>
      <c r="BL8" s="26"/>
      <c r="BM8" s="26"/>
    </row>
    <row r="9" spans="1:66" ht="259.5" customHeight="1">
      <c r="A9" s="88">
        <v>3</v>
      </c>
      <c r="B9" s="88" t="s">
        <v>53</v>
      </c>
      <c r="C9" s="88" t="s">
        <v>94</v>
      </c>
      <c r="D9" s="88" t="s">
        <v>55</v>
      </c>
      <c r="E9" s="88" t="s">
        <v>56</v>
      </c>
      <c r="F9" s="88" t="s">
        <v>95</v>
      </c>
      <c r="G9" s="88" t="s">
        <v>96</v>
      </c>
      <c r="H9" s="88" t="s">
        <v>97</v>
      </c>
      <c r="I9" s="88" t="s">
        <v>98</v>
      </c>
      <c r="J9" s="96" t="s">
        <v>99</v>
      </c>
      <c r="K9" s="94" t="s">
        <v>100</v>
      </c>
      <c r="L9" s="110" t="str">
        <f t="shared" si="2"/>
        <v>Media</v>
      </c>
      <c r="M9" s="112" t="str">
        <f t="shared" si="3"/>
        <v>60%</v>
      </c>
      <c r="N9" s="35">
        <f t="shared" si="4"/>
        <v>0.6</v>
      </c>
      <c r="O9" s="88"/>
      <c r="P9" s="88" t="s">
        <v>101</v>
      </c>
      <c r="Q9" s="110">
        <f t="shared" si="5"/>
        <v>0</v>
      </c>
      <c r="R9" s="26">
        <f t="shared" si="6"/>
        <v>0</v>
      </c>
      <c r="S9" s="110" t="str">
        <f t="shared" si="7"/>
        <v>Menor 40%</v>
      </c>
      <c r="T9" s="62">
        <f t="shared" si="0"/>
        <v>0.4</v>
      </c>
      <c r="U9" s="90">
        <f t="shared" si="8"/>
        <v>0.4</v>
      </c>
      <c r="V9" s="28">
        <f t="shared" si="9"/>
        <v>0.4</v>
      </c>
      <c r="W9" s="92" t="str">
        <f>VLOOKUP(N9,Matriz!$B$3:$G$8,MATCH(V9,Matriz!$B$3:$G$3,0),FALSE)</f>
        <v>Moderado</v>
      </c>
      <c r="X9" s="26" t="s">
        <v>102</v>
      </c>
      <c r="Y9" s="62" t="str">
        <f t="shared" si="10"/>
        <v>X</v>
      </c>
      <c r="Z9" s="62" t="str">
        <f t="shared" si="11"/>
        <v xml:space="preserve"> </v>
      </c>
      <c r="AA9" s="26" t="s">
        <v>103</v>
      </c>
      <c r="AB9" s="26">
        <f t="shared" si="12"/>
        <v>0.25</v>
      </c>
      <c r="AC9" s="26" t="s">
        <v>66</v>
      </c>
      <c r="AD9" s="26">
        <f t="shared" si="1"/>
        <v>0.15</v>
      </c>
      <c r="AE9" s="64">
        <f t="shared" si="13"/>
        <v>0.4</v>
      </c>
      <c r="AF9" s="26" t="s">
        <v>67</v>
      </c>
      <c r="AG9" s="26" t="s">
        <v>68</v>
      </c>
      <c r="AH9" s="26" t="s">
        <v>69</v>
      </c>
      <c r="AI9" s="64">
        <f>M9-(M9*AE9)</f>
        <v>0.36</v>
      </c>
      <c r="AJ9" s="110" t="str">
        <f>IF(AK9=0,"Valore el control",IF(AK9=20%,"Muy baja",IF(AK9=40%,"Baja",IF(AK9=60%,"Media",IF(AK9=80%,"Alta","Muy alta")))))</f>
        <v>Baja</v>
      </c>
      <c r="AK9" s="114">
        <f>IF(AI10&lt;20%,20%,IF(AI10&lt;40%,40%,IF(AI10&lt;60%,60%,IF(AI10&lt;80%,80%,100%))))</f>
        <v>0.4</v>
      </c>
      <c r="AL9" s="26">
        <f t="shared" si="16"/>
        <v>0.4</v>
      </c>
      <c r="AM9" s="90" t="str">
        <f>IF(AN9=0,0,IF(AN9=20%,"Leve 20%",IF(AN9=40%,"Menor 40%",IF(AN9=60%,"Moderado 60%",IF(AN9=80%,"Mayor 80%","Catastrofico 100%")))))</f>
        <v>Menor 40%</v>
      </c>
      <c r="AN9" s="90">
        <f>U9</f>
        <v>0.4</v>
      </c>
      <c r="AO9" s="92" t="str">
        <f>VLOOKUP(AK9,Matriz!$B$3:$G$8,MATCH(AN9,Matriz!$B$3:$G$3,0),FALSE)</f>
        <v>Moderado</v>
      </c>
      <c r="AP9" s="88" t="s">
        <v>70</v>
      </c>
      <c r="AQ9" s="26" t="s">
        <v>104</v>
      </c>
      <c r="AR9" s="26" t="s">
        <v>105</v>
      </c>
      <c r="AS9" s="41" t="s">
        <v>106</v>
      </c>
      <c r="AT9" s="41" t="s">
        <v>73</v>
      </c>
      <c r="AU9" s="26" t="s">
        <v>74</v>
      </c>
      <c r="AV9" s="26" t="s">
        <v>107</v>
      </c>
      <c r="AW9" s="26" t="s">
        <v>108</v>
      </c>
      <c r="AX9" s="26" t="s">
        <v>77</v>
      </c>
      <c r="AY9" s="26" t="s">
        <v>107</v>
      </c>
      <c r="AZ9" s="87" t="s">
        <v>109</v>
      </c>
      <c r="BA9" s="26" t="s">
        <v>110</v>
      </c>
      <c r="BB9" s="27">
        <v>0</v>
      </c>
      <c r="BC9" s="26"/>
      <c r="BD9" s="26"/>
      <c r="BE9" s="26"/>
      <c r="BF9" s="26"/>
      <c r="BG9" s="26"/>
      <c r="BH9" s="27"/>
      <c r="BI9" s="26"/>
      <c r="BJ9" s="26"/>
      <c r="BK9" s="26"/>
      <c r="BL9" s="26"/>
      <c r="BM9" s="26"/>
    </row>
    <row r="10" spans="1:66" ht="277.5" customHeight="1">
      <c r="A10" s="89"/>
      <c r="B10" s="89"/>
      <c r="C10" s="89"/>
      <c r="D10" s="89"/>
      <c r="E10" s="89"/>
      <c r="F10" s="89"/>
      <c r="G10" s="89"/>
      <c r="H10" s="89"/>
      <c r="I10" s="89"/>
      <c r="J10" s="97"/>
      <c r="K10" s="95"/>
      <c r="L10" s="111"/>
      <c r="M10" s="113"/>
      <c r="N10" s="35">
        <f t="shared" si="4"/>
        <v>0</v>
      </c>
      <c r="O10" s="89"/>
      <c r="P10" s="89"/>
      <c r="Q10" s="111"/>
      <c r="R10" s="26">
        <f t="shared" si="6"/>
        <v>0</v>
      </c>
      <c r="S10" s="111"/>
      <c r="T10" s="62">
        <f t="shared" si="0"/>
        <v>0</v>
      </c>
      <c r="U10" s="91"/>
      <c r="V10" s="28">
        <f t="shared" si="9"/>
        <v>0</v>
      </c>
      <c r="W10" s="93"/>
      <c r="X10" s="26" t="s">
        <v>111</v>
      </c>
      <c r="Y10" s="62" t="str">
        <f t="shared" si="10"/>
        <v>X</v>
      </c>
      <c r="Z10" s="62" t="str">
        <f t="shared" si="11"/>
        <v xml:space="preserve"> </v>
      </c>
      <c r="AA10" s="26" t="s">
        <v>103</v>
      </c>
      <c r="AB10" s="26">
        <f t="shared" si="12"/>
        <v>0.25</v>
      </c>
      <c r="AC10" s="26" t="s">
        <v>66</v>
      </c>
      <c r="AD10" s="26">
        <f t="shared" si="1"/>
        <v>0.15</v>
      </c>
      <c r="AE10" s="64">
        <f>AB10+AD10</f>
        <v>0.4</v>
      </c>
      <c r="AF10" s="26" t="s">
        <v>67</v>
      </c>
      <c r="AG10" s="26" t="s">
        <v>68</v>
      </c>
      <c r="AH10" s="26" t="s">
        <v>69</v>
      </c>
      <c r="AI10" s="64">
        <f>AE9-(AE9*AE10)</f>
        <v>0.24</v>
      </c>
      <c r="AJ10" s="111"/>
      <c r="AK10" s="115"/>
      <c r="AL10" s="26">
        <f t="shared" si="16"/>
        <v>0</v>
      </c>
      <c r="AM10" s="91"/>
      <c r="AN10" s="91"/>
      <c r="AO10" s="93"/>
      <c r="AP10" s="89"/>
      <c r="AQ10" s="26" t="s">
        <v>112</v>
      </c>
      <c r="AR10" s="26" t="s">
        <v>105</v>
      </c>
      <c r="AS10" s="41" t="s">
        <v>106</v>
      </c>
      <c r="AT10" s="41" t="s">
        <v>73</v>
      </c>
      <c r="AU10" s="26" t="s">
        <v>74</v>
      </c>
      <c r="AV10" s="26" t="s">
        <v>113</v>
      </c>
      <c r="AW10" s="85" t="s">
        <v>114</v>
      </c>
      <c r="AX10" s="26" t="s">
        <v>77</v>
      </c>
      <c r="AY10" s="26" t="s">
        <v>113</v>
      </c>
      <c r="AZ10" s="26" t="s">
        <v>115</v>
      </c>
      <c r="BA10" s="26" t="s">
        <v>116</v>
      </c>
      <c r="BB10" s="27">
        <v>0.9</v>
      </c>
      <c r="BC10" s="26"/>
      <c r="BD10" s="26"/>
      <c r="BE10" s="26"/>
      <c r="BF10" s="26"/>
      <c r="BG10" s="26"/>
      <c r="BH10" s="27"/>
      <c r="BI10" s="26"/>
      <c r="BJ10" s="26"/>
      <c r="BK10" s="26"/>
      <c r="BL10" s="26"/>
      <c r="BM10" s="26"/>
    </row>
    <row r="11" spans="1:66" s="86" customFormat="1" ht="60.75" customHeight="1">
      <c r="A11" s="68"/>
      <c r="B11" s="68" t="s">
        <v>117</v>
      </c>
      <c r="C11" s="68"/>
      <c r="D11" s="68"/>
      <c r="E11" s="68"/>
      <c r="F11" s="68"/>
      <c r="G11" s="68"/>
      <c r="H11" s="68"/>
      <c r="I11" s="68" t="s">
        <v>118</v>
      </c>
      <c r="J11" s="69"/>
      <c r="K11" s="70"/>
      <c r="L11" s="71" t="str">
        <f t="shared" si="2"/>
        <v>Defina la frecuencia</v>
      </c>
      <c r="M11" s="72" t="str">
        <f t="shared" si="3"/>
        <v>Defina la Frecuencia</v>
      </c>
      <c r="N11" s="73" t="e">
        <f t="shared" si="4"/>
        <v>#VALUE!</v>
      </c>
      <c r="O11" s="68"/>
      <c r="P11" s="68"/>
      <c r="Q11" s="71">
        <f t="shared" si="5"/>
        <v>0</v>
      </c>
      <c r="R11" s="68">
        <f t="shared" si="6"/>
        <v>0</v>
      </c>
      <c r="S11" s="71">
        <f t="shared" si="7"/>
        <v>0</v>
      </c>
      <c r="T11" s="71">
        <f t="shared" si="0"/>
        <v>0</v>
      </c>
      <c r="U11" s="74">
        <f t="shared" si="8"/>
        <v>0</v>
      </c>
      <c r="V11" s="73">
        <f t="shared" si="9"/>
        <v>0</v>
      </c>
      <c r="W11" s="75" t="e">
        <f>VLOOKUP(N11,Matriz!$B$3:$G$8,MATCH(V11,Matriz!$B$3:$G$3,0),FALSE)</f>
        <v>#VALUE!</v>
      </c>
      <c r="X11" s="68"/>
      <c r="Y11" s="71" t="str">
        <f t="shared" si="10"/>
        <v xml:space="preserve"> </v>
      </c>
      <c r="Z11" s="71" t="str">
        <f t="shared" si="11"/>
        <v xml:space="preserve"> </v>
      </c>
      <c r="AA11" s="68"/>
      <c r="AB11" s="68" t="str">
        <f t="shared" si="12"/>
        <v/>
      </c>
      <c r="AC11" s="68"/>
      <c r="AD11" s="68">
        <f t="shared" si="1"/>
        <v>0.15</v>
      </c>
      <c r="AE11" s="74" t="e">
        <f t="shared" si="13"/>
        <v>#VALUE!</v>
      </c>
      <c r="AF11" s="68"/>
      <c r="AG11" s="68"/>
      <c r="AH11" s="68"/>
      <c r="AI11" s="74" t="e">
        <f t="shared" ref="AI11" si="19">M11-(M8*AE11)</f>
        <v>#VALUE!</v>
      </c>
      <c r="AJ11" s="71" t="e">
        <f t="shared" si="14"/>
        <v>#VALUE!</v>
      </c>
      <c r="AK11" s="76" t="e">
        <f t="shared" si="15"/>
        <v>#VALUE!</v>
      </c>
      <c r="AL11" s="68" t="e">
        <f t="shared" si="16"/>
        <v>#VALUE!</v>
      </c>
      <c r="AM11" s="74">
        <f t="shared" si="17"/>
        <v>0</v>
      </c>
      <c r="AN11" s="74">
        <f t="shared" si="18"/>
        <v>0</v>
      </c>
      <c r="AO11" s="75" t="e">
        <f>VLOOKUP(AK11,Matriz!$B$3:$G$8,MATCH(AN11,Matriz!$B$3:$G$3,0),FALSE)</f>
        <v>#VALUE!</v>
      </c>
      <c r="AP11" s="68"/>
      <c r="AQ11" s="68"/>
      <c r="AR11" s="68"/>
      <c r="AS11" s="77"/>
      <c r="AT11" s="77"/>
      <c r="AU11" s="68"/>
      <c r="AV11" s="68"/>
      <c r="AW11" s="68"/>
      <c r="AX11" s="68"/>
      <c r="AY11" s="68"/>
      <c r="AZ11" s="68"/>
      <c r="BA11" s="68"/>
      <c r="BB11" s="78"/>
      <c r="BC11" s="68"/>
      <c r="BD11" s="68"/>
      <c r="BE11" s="68"/>
      <c r="BF11" s="68"/>
      <c r="BG11" s="68"/>
      <c r="BH11" s="78"/>
      <c r="BI11" s="68"/>
      <c r="BJ11" s="68"/>
      <c r="BK11" s="68"/>
      <c r="BL11" s="68"/>
      <c r="BM11" s="68"/>
      <c r="BN11" s="79"/>
    </row>
    <row r="12" spans="1:66" s="80" customFormat="1" ht="60.75" customHeight="1">
      <c r="A12" s="68"/>
      <c r="B12" s="68" t="s">
        <v>117</v>
      </c>
      <c r="C12" s="68"/>
      <c r="D12" s="68"/>
      <c r="E12" s="68"/>
      <c r="F12" s="68"/>
      <c r="G12" s="68"/>
      <c r="H12" s="68"/>
      <c r="I12" s="68" t="s">
        <v>119</v>
      </c>
      <c r="J12" s="69"/>
      <c r="K12" s="70"/>
      <c r="L12" s="71" t="str">
        <f>IF(K12=0,"Defina la frecuencia",IF(K12="2 veces por año","Muy baja",IF(K12="3 a 24 veces por año","Baja",IF(K12="24 a 500 veces por año","Media",IF(K12="500 veces al año y maximo 5000veces por año","Alta","Muy alta")))))</f>
        <v>Defina la frecuencia</v>
      </c>
      <c r="M12" s="72" t="str">
        <f>IF(L12="Muy baja","20%",IF(L12="Baja","40%",IF(L12="Media","60%",IF(L12="Alta","80%",IF(L12="Muy alta","100%","Defina la Frecuencia")))))</f>
        <v>Defina la Frecuencia</v>
      </c>
      <c r="N12" s="73" t="e">
        <f>VALUE(M12)</f>
        <v>#VALUE!</v>
      </c>
      <c r="O12" s="68"/>
      <c r="P12" s="68"/>
      <c r="Q12" s="71">
        <f>IF(O12=0,0,IF(O12="Afectación menor a 10 SMLMV","Leve 20%",IF(O12="Entre 10 y 50 SMLMV","Menor 40%",IF(O12="Entre 50 y 100 SMLMV","Moderado 60%",IF(O12="Entre 100 y 500 SMLMV","Mayor 80%","Catastrofico 100%")))))</f>
        <v>0</v>
      </c>
      <c r="R12" s="68">
        <f>IF(O12=0,0,IF(Q12="Leve 20%",20%,IF(Q12="Menor 40%",40%,IF(Q12="Moderado 60%",60%,IF(Q12="Mayor 80%",80%,100%)))))</f>
        <v>0</v>
      </c>
      <c r="S12" s="71">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1">
        <f>IF(S12=0,0,IF(S12="Leve 20%",20%,IF(S12="Menor 40%",40%,IF(S12="Moderado 60%",60%,IF(S12="Mayor 80%",80%,100%)))))</f>
        <v>0</v>
      </c>
      <c r="U12" s="74">
        <f>IF(R12&gt;T12,R12,T12)</f>
        <v>0</v>
      </c>
      <c r="V12" s="73">
        <f>VALUE(U12)</f>
        <v>0</v>
      </c>
      <c r="W12" s="75" t="e">
        <f>VLOOKUP(N12,Matriz!$B$3:$G$8,MATCH(V12,Matriz!$B$3:$G$3,0),FALSE)</f>
        <v>#VALUE!</v>
      </c>
      <c r="X12" s="68" t="s">
        <v>120</v>
      </c>
      <c r="Y12" s="71" t="str">
        <f>IF(AA12="Preventivo","X",IF(AA12="Detectivo","X"," "))</f>
        <v xml:space="preserve"> </v>
      </c>
      <c r="Z12" s="71" t="str">
        <f>IF(AA12="Correctivo","X"," ")</f>
        <v xml:space="preserve"> </v>
      </c>
      <c r="AA12" s="68"/>
      <c r="AB12" s="68" t="str">
        <f>IF(AA12="","",IF(AA12="Preventivo",25%,IF(AA12="Detectivo",15%,10%)))</f>
        <v/>
      </c>
      <c r="AC12" s="68"/>
      <c r="AD12" s="68">
        <f>IF(AC12="Automatico",25%,15%)</f>
        <v>0.15</v>
      </c>
      <c r="AE12" s="74" t="e">
        <f>AB12+AD12</f>
        <v>#VALUE!</v>
      </c>
      <c r="AF12" s="68"/>
      <c r="AG12" s="68"/>
      <c r="AH12" s="68"/>
      <c r="AI12" s="74" t="e">
        <f>M12-(M7*AE12)</f>
        <v>#VALUE!</v>
      </c>
      <c r="AJ12" s="71" t="e">
        <f>IF(AK12=0,"Valore el control",IF(AK12=20%,"Muy baja",IF(AK12=40%,"Baja",IF(AK12=60%,"Media",IF(AK12=80%,"Alta","Muy alta")))))</f>
        <v>#VALUE!</v>
      </c>
      <c r="AK12" s="76" t="e">
        <f>IF(AI12&lt;20%,20%,IF(AI12&lt;40%,40%,IF(AI12&lt;60%,60%,IF(AI12&lt;80%,80%,100%))))</f>
        <v>#VALUE!</v>
      </c>
      <c r="AL12" s="68" t="e">
        <f>VALUE(AK12)</f>
        <v>#VALUE!</v>
      </c>
      <c r="AM12" s="74">
        <f>IF(AN12=0,0,IF(AN12=20%,"Leve 20%",IF(AN12=40%,"Menor 40%",IF(AN12=60%,"Moderado 60%",IF(AN12=80%,"Mayor 80%","Catastrofico 100%")))))</f>
        <v>0</v>
      </c>
      <c r="AN12" s="74">
        <f>U12</f>
        <v>0</v>
      </c>
      <c r="AO12" s="75" t="e">
        <f>VLOOKUP(AK12,Matriz!$B$3:$G$8,MATCH(AN12,Matriz!$B$3:$G$3,0),FALSE)</f>
        <v>#VALUE!</v>
      </c>
      <c r="AP12" s="68"/>
      <c r="AQ12" s="68"/>
      <c r="AR12" s="68"/>
      <c r="AS12" s="77"/>
      <c r="AT12" s="77"/>
      <c r="AU12" s="68"/>
      <c r="AV12" s="68"/>
      <c r="AW12" s="68"/>
      <c r="AX12" s="68"/>
      <c r="AY12" s="68"/>
      <c r="AZ12" s="68"/>
      <c r="BA12" s="68"/>
      <c r="BB12" s="78"/>
      <c r="BC12" s="68"/>
      <c r="BD12" s="68"/>
      <c r="BE12" s="68"/>
      <c r="BF12" s="68"/>
      <c r="BG12" s="68"/>
      <c r="BH12" s="78"/>
      <c r="BI12" s="68"/>
      <c r="BJ12" s="68"/>
      <c r="BK12" s="68"/>
      <c r="BL12" s="68"/>
      <c r="BM12" s="68"/>
      <c r="BN12" s="79"/>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5" customHeight="1"/>
  </sheetData>
  <mergeCells count="51">
    <mergeCell ref="J1:L3"/>
    <mergeCell ref="C1:I1"/>
    <mergeCell ref="C2:I2"/>
    <mergeCell ref="C3:E3"/>
    <mergeCell ref="F3:I3"/>
    <mergeCell ref="BC4:BH5"/>
    <mergeCell ref="BI4:BN5"/>
    <mergeCell ref="AA5:AH5"/>
    <mergeCell ref="AI5:AI6"/>
    <mergeCell ref="AJ5:AJ6"/>
    <mergeCell ref="AK5:AK6"/>
    <mergeCell ref="AM5:AM6"/>
    <mergeCell ref="AQ4:AV5"/>
    <mergeCell ref="AW4:BB5"/>
    <mergeCell ref="AN5:AN6"/>
    <mergeCell ref="AO5:AO6"/>
    <mergeCell ref="AP5:AP6"/>
    <mergeCell ref="X5:X6"/>
    <mergeCell ref="F4:W5"/>
    <mergeCell ref="X4:AP4"/>
    <mergeCell ref="Y5:Z5"/>
    <mergeCell ref="D4:D6"/>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AN9:AN10"/>
    <mergeCell ref="AO9:AO10"/>
    <mergeCell ref="K9:K10"/>
    <mergeCell ref="J9:J10"/>
    <mergeCell ref="I9:I10"/>
    <mergeCell ref="H9:H10"/>
    <mergeCell ref="G9:G10"/>
    <mergeCell ref="A9:A10"/>
    <mergeCell ref="F9:F10"/>
    <mergeCell ref="E9:E10"/>
    <mergeCell ref="D9:D10"/>
    <mergeCell ref="C9:C10"/>
    <mergeCell ref="B9:B10"/>
  </mergeCells>
  <conditionalFormatting sqref="N10 L7:N9 L11:N12">
    <cfRule type="expression" dxfId="28" priority="60">
      <formula>IF($L7="Muy alta",TRUE,FALSE)</formula>
    </cfRule>
    <cfRule type="expression" dxfId="27" priority="61">
      <formula>IF($L7="Alta",TRUE,FALSE)</formula>
    </cfRule>
    <cfRule type="expression" dxfId="26" priority="62">
      <formula>IF($L7="Media",TRUE,FALSE)</formula>
    </cfRule>
    <cfRule type="expression" dxfId="25" priority="64">
      <formula>IF($L7="Baja",TRUE,FALSE)</formula>
    </cfRule>
    <cfRule type="expression" dxfId="24" priority="65">
      <formula>IF($L7="Muy Baja",TRUE,FALSE)</formula>
    </cfRule>
  </conditionalFormatting>
  <conditionalFormatting sqref="V10 U7:V9 U11:V12 AM7:AN9 AM11:AN12">
    <cfRule type="expression" dxfId="23" priority="50">
      <formula>IF($U7=100%,TRUE,FALSE)</formula>
    </cfRule>
    <cfRule type="expression" dxfId="22" priority="51">
      <formula>IF($U7=80%,TRUE,FALSE)</formula>
    </cfRule>
    <cfRule type="expression" dxfId="21" priority="52">
      <formula>IF($U7=60%,TRUE,FALSE)</formula>
    </cfRule>
    <cfRule type="expression" dxfId="20" priority="53">
      <formula>IF($U7=40%,TRUE,FALSE)</formula>
    </cfRule>
    <cfRule type="expression" dxfId="19" priority="54">
      <formula>IF($U7=20%,TRUE,FALSE)</formula>
    </cfRule>
  </conditionalFormatting>
  <conditionalFormatting sqref="Q11:Q12 Q7:Q9">
    <cfRule type="expression" dxfId="18" priority="34">
      <formula>IF($Q7="Catastrofico 100%",TRUE,FALSE)</formula>
    </cfRule>
    <cfRule type="expression" dxfId="17" priority="35">
      <formula>IF($Q7="Mayor 80%",TRUE,FALSE)</formula>
    </cfRule>
    <cfRule type="expression" dxfId="16" priority="36">
      <formula>IF($Q7="Moderado 60%",TRUE,FALSE)</formula>
    </cfRule>
    <cfRule type="expression" dxfId="15" priority="37">
      <formula>IF($Q7="Menor 40%",TRUE,FALSE)</formula>
    </cfRule>
    <cfRule type="expression" dxfId="14" priority="38">
      <formula>IF($Q7="Leve 20%",TRUE,FALSE)</formula>
    </cfRule>
  </conditionalFormatting>
  <conditionalFormatting sqref="S11:S12 S7:S9">
    <cfRule type="expression" dxfId="13" priority="29">
      <formula>IF($S7="Catastrofico 100%",TRUE,FALSE)</formula>
    </cfRule>
    <cfRule type="expression" dxfId="12" priority="30">
      <formula>IF($S7="Mayor 80%",TRUE,FALSE)</formula>
    </cfRule>
    <cfRule type="expression" dxfId="11" priority="31">
      <formula>IF($S7="Moderado 60%",TRUE,FALSE)</formula>
    </cfRule>
    <cfRule type="expression" dxfId="10" priority="32">
      <formula>IF($S7="Menor 40%",TRUE,FALSE)</formula>
    </cfRule>
    <cfRule type="expression" dxfId="9" priority="33">
      <formula>IF($S7="Leve 20%",TRUE,FALSE)</formula>
    </cfRule>
  </conditionalFormatting>
  <conditionalFormatting sqref="W11:W12 W7:W9 AO11:AO12 AO7:AO9">
    <cfRule type="expression" dxfId="8" priority="20">
      <formula>IF($W7="Extremo",TRUE,FALSE)</formula>
    </cfRule>
    <cfRule type="expression" dxfId="7" priority="21">
      <formula>IF($W7="Alto",TRUE,FALSE)</formula>
    </cfRule>
    <cfRule type="expression" dxfId="6" priority="22">
      <formula>IF($W7="Moderado",TRUE,FALSE)</formula>
    </cfRule>
    <cfRule type="expression" dxfId="5" priority="23">
      <formula>IF($W7="Bajo",TRUE,FALSE)</formula>
    </cfRule>
  </conditionalFormatting>
  <conditionalFormatting sqref="AJ7:AK9 AJ11:AK12">
    <cfRule type="expression" dxfId="4" priority="15">
      <formula>IF($AJ7="Muy alta",TRUE,FALSE)</formula>
    </cfRule>
    <cfRule type="expression" dxfId="3" priority="16">
      <formula>IF($AJ7="Alta",TRUE,FALSE)</formula>
    </cfRule>
    <cfRule type="expression" dxfId="2" priority="17">
      <formula>IF($AJ7="Media",TRUE,FALSE)</formula>
    </cfRule>
    <cfRule type="expression" dxfId="1" priority="18">
      <formula>IF($AJ7="Baja",TRUE,FALSE)</formula>
    </cfRule>
    <cfRule type="expression" dxfId="0" priority="19">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K11:K12 K7:K9</xm:sqref>
        </x14:dataValidation>
        <x14:dataValidation type="list" allowBlank="1" showInputMessage="1" showErrorMessage="1" xr:uid="{161664FB-FB43-46A2-ACA3-A1D959DBE1E8}">
          <x14:formula1>
            <xm:f>Listas!$E$3:$E$7</xm:f>
          </x14:formula1>
          <xm:sqref>O11:O12 O7:O9</xm:sqref>
        </x14:dataValidation>
        <x14:dataValidation type="list" allowBlank="1" showInputMessage="1" showErrorMessage="1" xr:uid="{CE63960E-9783-4930-BB1A-C82EC5B2BDFA}">
          <x14:formula1>
            <xm:f>Listas!$F$3:$F$7</xm:f>
          </x14:formula1>
          <xm:sqref>P11:P12 P7:P9</xm:sqref>
        </x14:dataValidation>
        <x14:dataValidation type="list" allowBlank="1" showInputMessage="1" showErrorMessage="1" xr:uid="{2C27F230-6833-4B66-91EB-0AC5B9E00340}">
          <x14:formula1>
            <xm:f>Listas!$N$2:$N$5</xm:f>
          </x14:formula1>
          <xm:sqref>AP11:AP12 AP7:AP9</xm:sqref>
        </x14:dataValidation>
        <x14:dataValidation type="list" allowBlank="1" showInputMessage="1" showErrorMessage="1" xr:uid="{008DCCA4-6B15-4E9E-BF0B-024B6C2A85D2}">
          <x14:formula1>
            <xm:f>Listas!$A$2:$A$10</xm:f>
          </x14:formula1>
          <xm:sqref>J11:J12 J7:J9</xm:sqref>
        </x14:dataValidation>
        <x14:dataValidation type="list" allowBlank="1" showInputMessage="1" showErrorMessage="1" xr:uid="{1651180C-A264-4DBE-8DDC-1E33069FADA3}">
          <x14:formula1>
            <xm:f>Listas!$R$2:$R$3</xm:f>
          </x14:formula1>
          <xm:sqref>B11:B12 B7:B9</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BJ7:BJ12 BD7:BD12 AX7:AX12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27</v>
      </c>
      <c r="C1" s="6" t="s">
        <v>121</v>
      </c>
      <c r="E1" s="133" t="s">
        <v>122</v>
      </c>
      <c r="F1" s="133"/>
      <c r="H1" s="134" t="s">
        <v>16</v>
      </c>
      <c r="I1" s="134"/>
      <c r="J1" s="134"/>
      <c r="K1" s="134"/>
      <c r="L1" s="134"/>
      <c r="N1" s="5" t="s">
        <v>22</v>
      </c>
      <c r="P1" s="7" t="s">
        <v>45</v>
      </c>
      <c r="R1" s="7" t="s">
        <v>123</v>
      </c>
      <c r="T1" s="8" t="s">
        <v>48</v>
      </c>
    </row>
    <row r="2" spans="1:23" ht="49.5" customHeight="1">
      <c r="A2" s="9" t="s">
        <v>124</v>
      </c>
      <c r="C2" s="11" t="s">
        <v>62</v>
      </c>
      <c r="E2" s="14" t="s">
        <v>125</v>
      </c>
      <c r="F2" s="14" t="s">
        <v>31</v>
      </c>
      <c r="H2" s="22" t="s">
        <v>103</v>
      </c>
      <c r="I2" s="22" t="s">
        <v>126</v>
      </c>
      <c r="J2" s="22" t="s">
        <v>67</v>
      </c>
      <c r="K2" s="22" t="s">
        <v>68</v>
      </c>
      <c r="L2" s="22" t="s">
        <v>69</v>
      </c>
      <c r="N2" s="21" t="s">
        <v>127</v>
      </c>
      <c r="P2" s="37" t="s">
        <v>128</v>
      </c>
      <c r="R2" s="22" t="s">
        <v>53</v>
      </c>
      <c r="T2" s="26" t="s">
        <v>77</v>
      </c>
    </row>
    <row r="3" spans="1:23" ht="49.5" customHeight="1">
      <c r="A3" s="9" t="s">
        <v>129</v>
      </c>
      <c r="C3" s="11" t="s">
        <v>130</v>
      </c>
      <c r="E3" s="15" t="s">
        <v>131</v>
      </c>
      <c r="F3" s="15" t="s">
        <v>63</v>
      </c>
      <c r="H3" s="22" t="s">
        <v>65</v>
      </c>
      <c r="I3" s="22" t="s">
        <v>66</v>
      </c>
      <c r="J3" s="22" t="s">
        <v>132</v>
      </c>
      <c r="K3" s="22" t="s">
        <v>133</v>
      </c>
      <c r="L3" s="22" t="s">
        <v>134</v>
      </c>
      <c r="N3" s="23" t="s">
        <v>135</v>
      </c>
      <c r="P3" s="38" t="s">
        <v>74</v>
      </c>
      <c r="R3" s="22" t="s">
        <v>117</v>
      </c>
      <c r="T3" s="26" t="s">
        <v>136</v>
      </c>
    </row>
    <row r="4" spans="1:23" ht="96" customHeight="1">
      <c r="A4" s="9" t="s">
        <v>137</v>
      </c>
      <c r="C4" s="11" t="s">
        <v>100</v>
      </c>
      <c r="E4" s="15" t="s">
        <v>138</v>
      </c>
      <c r="F4" s="15" t="s">
        <v>101</v>
      </c>
      <c r="H4" s="22" t="s">
        <v>139</v>
      </c>
      <c r="I4" s="2"/>
      <c r="J4" s="2"/>
      <c r="K4" s="2"/>
      <c r="L4" s="2"/>
      <c r="N4" s="24" t="s">
        <v>140</v>
      </c>
      <c r="P4" s="37" t="s">
        <v>141</v>
      </c>
    </row>
    <row r="5" spans="1:23" ht="49.5" customHeight="1">
      <c r="A5" s="9" t="s">
        <v>142</v>
      </c>
      <c r="C5" s="11" t="s">
        <v>143</v>
      </c>
      <c r="E5" s="15" t="s">
        <v>144</v>
      </c>
      <c r="F5" s="15" t="s">
        <v>145</v>
      </c>
      <c r="N5" s="24" t="s">
        <v>146</v>
      </c>
    </row>
    <row r="6" spans="1:23" ht="49.5" customHeight="1">
      <c r="A6" s="9" t="s">
        <v>147</v>
      </c>
      <c r="C6" s="12" t="s">
        <v>148</v>
      </c>
      <c r="E6" s="15" t="s">
        <v>149</v>
      </c>
      <c r="F6" s="15" t="s">
        <v>85</v>
      </c>
      <c r="N6" s="20"/>
    </row>
    <row r="7" spans="1:23" ht="49.5" customHeight="1">
      <c r="A7" s="9" t="s">
        <v>150</v>
      </c>
      <c r="E7" s="15" t="s">
        <v>84</v>
      </c>
      <c r="F7" s="15" t="s">
        <v>151</v>
      </c>
    </row>
    <row r="8" spans="1:23" ht="49.5" customHeight="1">
      <c r="A8" s="9" t="s">
        <v>152</v>
      </c>
      <c r="C8" s="6" t="s">
        <v>153</v>
      </c>
      <c r="E8" s="13"/>
      <c r="F8" s="13"/>
    </row>
    <row r="9" spans="1:23" ht="51.75" customHeight="1">
      <c r="A9" s="9" t="s">
        <v>154</v>
      </c>
      <c r="C9" s="22" t="s">
        <v>155</v>
      </c>
    </row>
    <row r="10" spans="1:23" ht="55.5" customHeight="1">
      <c r="A10" s="9" t="s">
        <v>156</v>
      </c>
      <c r="C10" s="22" t="s">
        <v>157</v>
      </c>
      <c r="E10" s="13"/>
      <c r="F10" s="13"/>
    </row>
    <row r="11" spans="1:23" ht="40.5" customHeight="1">
      <c r="A11" s="9" t="s">
        <v>158</v>
      </c>
      <c r="C11" s="22" t="s">
        <v>159</v>
      </c>
    </row>
    <row r="12" spans="1:23" ht="40.5" customHeight="1">
      <c r="C12" s="22" t="s">
        <v>160</v>
      </c>
    </row>
    <row r="13" spans="1:23" ht="40.5" customHeight="1">
      <c r="C13" s="22" t="s">
        <v>161</v>
      </c>
    </row>
    <row r="14" spans="1:23" ht="40.5" customHeight="1"/>
    <row r="15" spans="1:23" ht="40.5" customHeight="1">
      <c r="V15" s="29"/>
    </row>
    <row r="16" spans="1:23">
      <c r="V16" s="30"/>
      <c r="W16" s="30"/>
    </row>
    <row r="17" spans="22:23">
      <c r="V17" s="30"/>
      <c r="W17" s="30"/>
    </row>
    <row r="18" spans="22:23">
      <c r="V18" s="30"/>
      <c r="W18" s="30"/>
    </row>
    <row r="19" spans="22:23">
      <c r="V19" s="30"/>
      <c r="W19" s="30"/>
    </row>
    <row r="20" spans="22:23">
      <c r="V20" s="30"/>
      <c r="W20" s="30"/>
    </row>
    <row r="21" spans="22:23">
      <c r="V21" s="30"/>
      <c r="W21" s="30"/>
    </row>
    <row r="22" spans="22:23">
      <c r="V22" s="30"/>
      <c r="W22" s="30"/>
    </row>
    <row r="23" spans="22:23">
      <c r="V23" s="30"/>
      <c r="W23" s="30"/>
    </row>
    <row r="24" spans="22:23">
      <c r="V24" s="30"/>
      <c r="W24" s="30"/>
    </row>
    <row r="25" spans="22:23">
      <c r="V25" s="30"/>
      <c r="W25" s="30"/>
    </row>
    <row r="26" spans="22:23">
      <c r="V26" s="30"/>
      <c r="W26" s="30"/>
    </row>
    <row r="27" spans="22:23">
      <c r="V27" s="30"/>
      <c r="W27" s="30"/>
    </row>
    <row r="28" spans="22:23">
      <c r="V28" s="30"/>
      <c r="W28" s="30"/>
    </row>
    <row r="29" spans="22:23">
      <c r="V29" s="30"/>
      <c r="W29" s="30"/>
    </row>
    <row r="30" spans="22:23">
      <c r="V30" s="30"/>
      <c r="W30" s="30"/>
    </row>
    <row r="31" spans="22:23">
      <c r="V31" s="30"/>
      <c r="W31" s="30"/>
    </row>
    <row r="32" spans="22:23">
      <c r="V32" s="30"/>
      <c r="W32" s="30"/>
    </row>
    <row r="33" spans="22:23">
      <c r="V33" s="30"/>
      <c r="W33" s="30"/>
    </row>
    <row r="34" spans="22:23">
      <c r="V34" s="30"/>
      <c r="W34" s="30"/>
    </row>
    <row r="35" spans="22:23">
      <c r="V35" s="30"/>
      <c r="W35" s="30"/>
    </row>
    <row r="36" spans="22:23">
      <c r="V36" s="30"/>
      <c r="W36" s="30"/>
    </row>
    <row r="37" spans="22:23">
      <c r="V37" s="30"/>
      <c r="W37" s="30"/>
    </row>
    <row r="38" spans="22:23">
      <c r="V38" s="30"/>
      <c r="W38" s="30"/>
    </row>
    <row r="39" spans="22:23">
      <c r="V39" s="30"/>
      <c r="W39" s="30"/>
    </row>
    <row r="40" spans="22:23">
      <c r="V40" s="30"/>
      <c r="W40" s="30"/>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5"/>
  <cols>
    <col min="2" max="4" width="5.42578125" style="1" customWidth="1"/>
    <col min="5" max="19" width="5.42578125" customWidth="1"/>
    <col min="20" max="20" width="65.5703125" customWidth="1"/>
    <col min="21" max="27" width="5.42578125" customWidth="1"/>
    <col min="28" max="30" width="5.7109375" customWidth="1"/>
  </cols>
  <sheetData>
    <row r="1" spans="1:27" s="31" customFormat="1" ht="48.75" customHeight="1">
      <c r="B1" s="135" t="s">
        <v>162</v>
      </c>
      <c r="C1" s="135"/>
      <c r="D1" s="135"/>
      <c r="E1" s="135"/>
      <c r="F1" s="135"/>
      <c r="G1" s="135"/>
      <c r="H1" s="135"/>
      <c r="I1" s="135"/>
      <c r="J1" s="135"/>
      <c r="K1" s="135"/>
    </row>
    <row r="2" spans="1:27">
      <c r="C2" s="34" t="s">
        <v>23</v>
      </c>
      <c r="D2" s="32"/>
    </row>
    <row r="3" spans="1:27">
      <c r="C3" s="33">
        <v>0.2</v>
      </c>
      <c r="D3" s="33">
        <v>0.4</v>
      </c>
      <c r="E3" s="33">
        <v>0.6</v>
      </c>
      <c r="F3" s="33">
        <v>0.8</v>
      </c>
      <c r="G3" s="33">
        <v>1</v>
      </c>
      <c r="H3" s="33"/>
      <c r="I3" s="33"/>
      <c r="J3" s="33"/>
      <c r="K3" s="33"/>
      <c r="L3" s="33"/>
      <c r="M3" s="33"/>
      <c r="N3" s="33"/>
      <c r="O3" s="33"/>
      <c r="P3" s="33"/>
      <c r="Q3" s="33"/>
      <c r="R3" s="33"/>
      <c r="S3" s="33"/>
      <c r="T3" s="33"/>
      <c r="U3" s="33"/>
      <c r="V3" s="33"/>
      <c r="W3" s="33"/>
      <c r="X3" s="33"/>
      <c r="Y3" s="33"/>
      <c r="Z3" s="33"/>
      <c r="AA3" s="33"/>
    </row>
    <row r="4" spans="1:27">
      <c r="A4" s="32" t="s">
        <v>35</v>
      </c>
      <c r="B4" s="33">
        <v>0.2</v>
      </c>
      <c r="C4" s="10" t="s">
        <v>163</v>
      </c>
      <c r="D4" s="10" t="s">
        <v>163</v>
      </c>
      <c r="E4" s="10" t="s">
        <v>164</v>
      </c>
      <c r="F4" s="10" t="s">
        <v>165</v>
      </c>
      <c r="G4" s="10" t="s">
        <v>166</v>
      </c>
    </row>
    <row r="5" spans="1:27">
      <c r="B5" s="33">
        <v>0.4</v>
      </c>
      <c r="C5" s="10" t="s">
        <v>163</v>
      </c>
      <c r="D5" s="10" t="s">
        <v>164</v>
      </c>
      <c r="E5" s="10" t="s">
        <v>164</v>
      </c>
      <c r="F5" s="10" t="s">
        <v>165</v>
      </c>
      <c r="G5" s="10" t="s">
        <v>166</v>
      </c>
    </row>
    <row r="6" spans="1:27">
      <c r="B6" s="33">
        <v>0.6</v>
      </c>
      <c r="C6" s="10" t="s">
        <v>164</v>
      </c>
      <c r="D6" s="10" t="s">
        <v>164</v>
      </c>
      <c r="E6" s="10" t="s">
        <v>164</v>
      </c>
      <c r="F6" s="10" t="s">
        <v>165</v>
      </c>
      <c r="G6" s="10" t="s">
        <v>166</v>
      </c>
    </row>
    <row r="7" spans="1:27">
      <c r="B7" s="33">
        <v>0.8</v>
      </c>
      <c r="C7" s="10" t="s">
        <v>164</v>
      </c>
      <c r="D7" s="10" t="s">
        <v>164</v>
      </c>
      <c r="E7" s="10" t="s">
        <v>165</v>
      </c>
      <c r="F7" s="10" t="s">
        <v>165</v>
      </c>
      <c r="G7" s="10" t="s">
        <v>166</v>
      </c>
    </row>
    <row r="8" spans="1:27">
      <c r="B8" s="33">
        <v>1</v>
      </c>
      <c r="C8" s="10" t="s">
        <v>165</v>
      </c>
      <c r="D8" s="10" t="s">
        <v>165</v>
      </c>
      <c r="E8" s="10" t="s">
        <v>165</v>
      </c>
      <c r="F8" s="10" t="s">
        <v>165</v>
      </c>
      <c r="G8" s="10" t="s">
        <v>166</v>
      </c>
    </row>
    <row r="9" spans="1:27">
      <c r="B9" s="33"/>
    </row>
    <row r="10" spans="1:27">
      <c r="B10" s="33"/>
    </row>
    <row r="20" spans="1:10" ht="29.25" customHeight="1">
      <c r="A20" s="135" t="s">
        <v>167</v>
      </c>
      <c r="B20" s="135"/>
      <c r="C20" s="135"/>
      <c r="D20" s="135"/>
      <c r="E20" s="135"/>
      <c r="F20" s="135"/>
      <c r="G20" s="135"/>
      <c r="H20" s="135"/>
      <c r="I20" s="135"/>
      <c r="J20" s="135"/>
    </row>
    <row r="22" spans="1:10">
      <c r="C22" s="34" t="s">
        <v>23</v>
      </c>
      <c r="D22" s="32"/>
    </row>
    <row r="23" spans="1:10">
      <c r="B23" s="10"/>
      <c r="C23" s="39" t="s">
        <v>168</v>
      </c>
      <c r="D23" s="39" t="s">
        <v>169</v>
      </c>
      <c r="E23" s="39" t="s">
        <v>164</v>
      </c>
      <c r="F23" s="39" t="s">
        <v>170</v>
      </c>
      <c r="G23" s="39" t="s">
        <v>171</v>
      </c>
    </row>
    <row r="24" spans="1:10">
      <c r="A24" s="32" t="s">
        <v>35</v>
      </c>
      <c r="B24" s="39" t="s">
        <v>172</v>
      </c>
      <c r="C24" s="10" t="s">
        <v>173</v>
      </c>
      <c r="D24" s="10" t="s">
        <v>173</v>
      </c>
      <c r="E24" s="10" t="s">
        <v>166</v>
      </c>
      <c r="F24" s="10" t="s">
        <v>166</v>
      </c>
      <c r="G24" s="10" t="s">
        <v>166</v>
      </c>
    </row>
    <row r="25" spans="1:10">
      <c r="B25" s="39" t="s">
        <v>174</v>
      </c>
      <c r="C25" s="10" t="s">
        <v>173</v>
      </c>
      <c r="D25" s="10" t="s">
        <v>173</v>
      </c>
      <c r="E25" s="10" t="s">
        <v>165</v>
      </c>
      <c r="F25" s="10" t="s">
        <v>166</v>
      </c>
      <c r="G25" s="10" t="s">
        <v>166</v>
      </c>
    </row>
    <row r="26" spans="1:10">
      <c r="B26" s="39" t="s">
        <v>175</v>
      </c>
      <c r="C26" s="10" t="s">
        <v>173</v>
      </c>
      <c r="D26" s="10" t="s">
        <v>173</v>
      </c>
      <c r="E26" s="10" t="s">
        <v>165</v>
      </c>
      <c r="F26" s="10" t="s">
        <v>166</v>
      </c>
      <c r="G26" s="10" t="s">
        <v>166</v>
      </c>
    </row>
    <row r="27" spans="1:10">
      <c r="B27" s="39" t="s">
        <v>176</v>
      </c>
      <c r="C27" s="10" t="s">
        <v>173</v>
      </c>
      <c r="D27" s="10" t="s">
        <v>173</v>
      </c>
      <c r="E27" s="10" t="s">
        <v>164</v>
      </c>
      <c r="F27" s="10" t="s">
        <v>165</v>
      </c>
      <c r="G27" s="10" t="s">
        <v>166</v>
      </c>
    </row>
    <row r="28" spans="1:10">
      <c r="B28" s="39" t="s">
        <v>177</v>
      </c>
      <c r="C28" s="10" t="s">
        <v>173</v>
      </c>
      <c r="D28" s="10" t="s">
        <v>173</v>
      </c>
      <c r="E28" s="10" t="s">
        <v>164</v>
      </c>
      <c r="F28" s="10" t="s">
        <v>165</v>
      </c>
      <c r="G28" s="10" t="s">
        <v>166</v>
      </c>
    </row>
  </sheetData>
  <mergeCells count="2">
    <mergeCell ref="B1:K1"/>
    <mergeCell ref="A20:J2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A0F3EFA-AED4-47E0-AA61-A5300FA6E8B1}"/>
</file>

<file path=customXml/itemProps2.xml><?xml version="1.0" encoding="utf-8"?>
<ds:datastoreItem xmlns:ds="http://schemas.openxmlformats.org/officeDocument/2006/customXml" ds:itemID="{760EB38A-AD22-4E48-9DDD-49B0221B5EEB}"/>
</file>

<file path=customXml/itemProps3.xml><?xml version="1.0" encoding="utf-8"?>
<ds:datastoreItem xmlns:ds="http://schemas.openxmlformats.org/officeDocument/2006/customXml" ds:itemID="{8ABA5529-658F-44B8-B6E4-B193C1E4E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Nataly María Angel Martínez</cp:lastModifiedBy>
  <cp:revision/>
  <dcterms:created xsi:type="dcterms:W3CDTF">2021-01-05T19:35:42Z</dcterms:created>
  <dcterms:modified xsi:type="dcterms:W3CDTF">2022-06-03T02:22:05Z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